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2" windowWidth="11352" windowHeight="5976" tabRatio="463" firstSheet="5" activeTab="5"/>
  </bookViews>
  <sheets>
    <sheet name="A.- Fund. Hum. Param." sheetId="1" state="hidden" r:id="rId1"/>
    <sheet name="B.- Hum. Param. Involv. Sat." sheetId="2" state="hidden" r:id="rId2"/>
    <sheet name="C.- Prefect gas " sheetId="3" state="hidden" r:id="rId3"/>
    <sheet name="Air Data" sheetId="4" state="hidden" r:id="rId4"/>
    <sheet name="Water Data" sheetId="5" state="hidden" r:id="rId5"/>
    <sheet name="H = 0  m.a.s.l." sheetId="6" r:id="rId6"/>
    <sheet name="H = 5300  m.a.s.l." sheetId="7" r:id="rId7"/>
    <sheet name="Table" sheetId="8" r:id="rId8"/>
    <sheet name="Process" sheetId="9" r:id="rId9"/>
    <sheet name="Ref_1" sheetId="10" r:id="rId10"/>
  </sheets>
  <definedNames>
    <definedName name="__tdb2" localSheetId="5">#REF!</definedName>
    <definedName name="__tdb2">#REF!</definedName>
    <definedName name="__twb2" localSheetId="5">#REF!</definedName>
    <definedName name="__twb2">#REF!</definedName>
    <definedName name="_tdb3" localSheetId="5">#REF!</definedName>
    <definedName name="_tdb3">#REF!</definedName>
    <definedName name="_twb3" localSheetId="5">#REF!</definedName>
    <definedName name="_twb3">#REF!</definedName>
    <definedName name="APHg" localSheetId="5">#REF!</definedName>
    <definedName name="APHg">#REF!</definedName>
    <definedName name="APinHg" localSheetId="5">#REF!</definedName>
    <definedName name="APinHg">#REF!</definedName>
    <definedName name="APinHgIn" localSheetId="5">#REF!</definedName>
    <definedName name="APinHgIn">#REF!</definedName>
    <definedName name="APpsia" localSheetId="5">#REF!</definedName>
    <definedName name="APpsia">#REF!</definedName>
    <definedName name="AtmPress" localSheetId="5">#REF!</definedName>
    <definedName name="AtmPress">#REF!</definedName>
    <definedName name="AtmPressIn" localSheetId="5">#REF!</definedName>
    <definedName name="AtmPressIn">#REF!</definedName>
    <definedName name="BHP" localSheetId="5">#REF!</definedName>
    <definedName name="BHP">#REF!</definedName>
    <definedName name="BPFactor" localSheetId="5">#REF!</definedName>
    <definedName name="BPFactor">#REF!</definedName>
    <definedName name="cp" localSheetId="5">#REF!</definedName>
    <definedName name="cp">#REF!</definedName>
    <definedName name="DewPt1" localSheetId="5">#REF!</definedName>
    <definedName name="DewPt1">#REF!</definedName>
    <definedName name="DewPt2" localSheetId="5">#REF!</definedName>
    <definedName name="DewPt2">#REF!</definedName>
    <definedName name="DewPtHin" localSheetId="5">#REF!</definedName>
    <definedName name="DewPtHin">#REF!</definedName>
    <definedName name="DewPtHout" localSheetId="5">#REF!</definedName>
    <definedName name="DewPtHout">#REF!</definedName>
    <definedName name="DewPtHru" localSheetId="5">#REF!</definedName>
    <definedName name="DewPtHru">#REF!</definedName>
    <definedName name="DewPtIn" localSheetId="5">#REF!</definedName>
    <definedName name="DewPtIn">#REF!</definedName>
    <definedName name="DewPtOA" localSheetId="5">#REF!</definedName>
    <definedName name="DewPtOA">#REF!</definedName>
    <definedName name="DewPtOut" localSheetId="5">#REF!</definedName>
    <definedName name="DewPtOut">#REF!</definedName>
    <definedName name="DewPtRet" localSheetId="5">#REF!</definedName>
    <definedName name="DewPtRet">#REF!</definedName>
    <definedName name="DewPtRm" localSheetId="5">#REF!</definedName>
    <definedName name="DewPtRm">#REF!</definedName>
    <definedName name="DewPtSup" localSheetId="5">#REF!</definedName>
    <definedName name="DewPtSup">#REF!</definedName>
    <definedName name="Elev" localSheetId="5">#REF!</definedName>
    <definedName name="Elev">#REF!</definedName>
    <definedName name="Elevation" localSheetId="5">#REF!</definedName>
    <definedName name="Elevation">#REF!</definedName>
    <definedName name="ElevH" localSheetId="5">#REF!</definedName>
    <definedName name="ElevH">#REF!</definedName>
    <definedName name="ElevIn" localSheetId="5">#REF!</definedName>
    <definedName name="ElevIn">#REF!</definedName>
    <definedName name="Enal1" localSheetId="5">#REF!</definedName>
    <definedName name="Enal1">#REF!</definedName>
    <definedName name="Enal2" localSheetId="5">#REF!</definedName>
    <definedName name="Enal2">#REF!</definedName>
    <definedName name="EnalFluid" localSheetId="5">#REF!</definedName>
    <definedName name="EnalFluid">#REF!</definedName>
    <definedName name="EnalHin" localSheetId="5">#REF!</definedName>
    <definedName name="EnalHin">#REF!</definedName>
    <definedName name="EnalHout" localSheetId="5">#REF!</definedName>
    <definedName name="EnalHout">#REF!</definedName>
    <definedName name="EnalHru" localSheetId="5">#REF!</definedName>
    <definedName name="EnalHru">#REF!</definedName>
    <definedName name="EnalIn" localSheetId="5">#REF!</definedName>
    <definedName name="EnalIn">#REF!</definedName>
    <definedName name="EnalOA" localSheetId="5">#REF!</definedName>
    <definedName name="EnalOA">#REF!</definedName>
    <definedName name="EnalOut" localSheetId="5">#REF!</definedName>
    <definedName name="EnalOut">#REF!</definedName>
    <definedName name="EnalRet" localSheetId="5">#REF!</definedName>
    <definedName name="EnalRet">#REF!</definedName>
    <definedName name="EnalRm" localSheetId="5">#REF!</definedName>
    <definedName name="EnalRm">#REF!</definedName>
    <definedName name="EnalSup" localSheetId="5">#REF!</definedName>
    <definedName name="EnalSup">#REF!</definedName>
    <definedName name="FanEff" localSheetId="5">#REF!</definedName>
    <definedName name="FanEff">#REF!</definedName>
    <definedName name="FluidTemp" localSheetId="5">#REF!</definedName>
    <definedName name="FluidTemp">#REF!</definedName>
    <definedName name="FluidType" localSheetId="5">#REF!</definedName>
    <definedName name="FluidType">#REF!</definedName>
    <definedName name="h" localSheetId="5">#REF!</definedName>
    <definedName name="h">#REF!</definedName>
    <definedName name="HRatio1" localSheetId="5">#REF!</definedName>
    <definedName name="HRatio1">#REF!</definedName>
    <definedName name="HRatio2" localSheetId="5">#REF!</definedName>
    <definedName name="HRatio2">#REF!</definedName>
    <definedName name="HRatio3" localSheetId="5">#REF!</definedName>
    <definedName name="HRatio3">#REF!</definedName>
    <definedName name="HRatioadp" localSheetId="5">#REF!</definedName>
    <definedName name="HRatioadp">#REF!</definedName>
    <definedName name="HRatioHin" localSheetId="5">#REF!</definedName>
    <definedName name="HRatioHin">#REF!</definedName>
    <definedName name="HRatioHout" localSheetId="5">#REF!</definedName>
    <definedName name="HRatioHout">#REF!</definedName>
    <definedName name="HRatioHru" localSheetId="5">#REF!</definedName>
    <definedName name="HRatioHru">#REF!</definedName>
    <definedName name="HRatioIn" localSheetId="5">#REF!</definedName>
    <definedName name="HRatioIn">#REF!</definedName>
    <definedName name="HRatioNet" localSheetId="5">#REF!</definedName>
    <definedName name="HRatioNet">#REF!</definedName>
    <definedName name="HRatioOA" localSheetId="5">#REF!</definedName>
    <definedName name="HRatioOA">#REF!</definedName>
    <definedName name="HRatioOut" localSheetId="5">#REF!</definedName>
    <definedName name="HRatioOut">#REF!</definedName>
    <definedName name="HRatioRet" localSheetId="5">#REF!</definedName>
    <definedName name="HRatioRet">#REF!</definedName>
    <definedName name="HRatioRm" localSheetId="5">#REF!</definedName>
    <definedName name="HRatioRm">#REF!</definedName>
    <definedName name="HRatioSup" localSheetId="5">#REF!</definedName>
    <definedName name="HRatioSup">#REF!</definedName>
    <definedName name="LatEff" localSheetId="5">#REF!</definedName>
    <definedName name="LatEff">#REF!</definedName>
    <definedName name="mflow1" localSheetId="5">#REF!</definedName>
    <definedName name="mflow1">#REF!</definedName>
    <definedName name="mflow2" localSheetId="5">#REF!</definedName>
    <definedName name="mflow2">#REF!</definedName>
    <definedName name="mflow3" localSheetId="5">#REF!</definedName>
    <definedName name="mflow3">#REF!</definedName>
    <definedName name="mflowHin" localSheetId="5">#REF!</definedName>
    <definedName name="mflowHin">#REF!</definedName>
    <definedName name="mflowIn" localSheetId="5">#REF!</definedName>
    <definedName name="mflowIn">#REF!</definedName>
    <definedName name="mflowOut" localSheetId="5">#REF!</definedName>
    <definedName name="mflowOut">#REF!</definedName>
    <definedName name="mflowRet" localSheetId="5">#REF!</definedName>
    <definedName name="mflowRet">#REF!</definedName>
    <definedName name="mfluid" localSheetId="5">#REF!</definedName>
    <definedName name="mfluid">#REF!</definedName>
    <definedName name="MotorEff" localSheetId="5">#REF!</definedName>
    <definedName name="MotorEff">#REF!</definedName>
    <definedName name="mwater" localSheetId="5">#REF!</definedName>
    <definedName name="mwater">#REF!</definedName>
    <definedName name="OAVentInfil" localSheetId="5">#REF!</definedName>
    <definedName name="OAVentInfil">#REF!</definedName>
    <definedName name="OutSup" localSheetId="5">#REF!</definedName>
    <definedName name="OutSup">#REF!</definedName>
    <definedName name="QAairSup" localSheetId="5">#REF!</definedName>
    <definedName name="QAairSup">#REF!</definedName>
    <definedName name="Qair1" localSheetId="5">#REF!</definedName>
    <definedName name="Qair1">#REF!</definedName>
    <definedName name="Qair2" localSheetId="5">#REF!</definedName>
    <definedName name="Qair2">#REF!</definedName>
    <definedName name="QairEx" localSheetId="5">#REF!</definedName>
    <definedName name="QairEx">#REF!</definedName>
    <definedName name="QairHin" localSheetId="5">#REF!</definedName>
    <definedName name="QairHin">#REF!</definedName>
    <definedName name="QairIn" localSheetId="5">#REF!</definedName>
    <definedName name="QairIn">#REF!</definedName>
    <definedName name="QairOut" localSheetId="5">#REF!</definedName>
    <definedName name="QairOut">#REF!</definedName>
    <definedName name="QairRet" localSheetId="5">#REF!</definedName>
    <definedName name="QairRet">#REF!</definedName>
    <definedName name="QairSup" localSheetId="5">#REF!</definedName>
    <definedName name="QairSup">#REF!</definedName>
    <definedName name="qFan" localSheetId="5">#REF!</definedName>
    <definedName name="qFan">#REF!</definedName>
    <definedName name="qFurn" localSheetId="5">#REF!</definedName>
    <definedName name="qFurn">#REF!</definedName>
    <definedName name="qHumid" localSheetId="5">#REF!</definedName>
    <definedName name="qHumid">#REF!</definedName>
    <definedName name="QSairIn" localSheetId="5">#REF!</definedName>
    <definedName name="QSairIn">#REF!</definedName>
    <definedName name="QSairRet" localSheetId="5">#REF!</definedName>
    <definedName name="QSairRet">#REF!</definedName>
    <definedName name="qSenHru" localSheetId="5">#REF!</definedName>
    <definedName name="qSenHru">#REF!</definedName>
    <definedName name="qSenNet" localSheetId="5">#REF!</definedName>
    <definedName name="qSenNet">#REF!</definedName>
    <definedName name="qSensible" localSheetId="5">#REF!</definedName>
    <definedName name="qSensible">#REF!</definedName>
    <definedName name="qTotal" localSheetId="5">#REF!</definedName>
    <definedName name="qTotal">#REF!</definedName>
    <definedName name="qTotalHru" localSheetId="5">#REF!</definedName>
    <definedName name="qTotalHru">#REF!</definedName>
    <definedName name="qTotNet" localSheetId="5">#REF!</definedName>
    <definedName name="qTotNet">#REF!</definedName>
    <definedName name="RelHum1" localSheetId="5">#REF!</definedName>
    <definedName name="RelHum1">#REF!</definedName>
    <definedName name="RelHum2" localSheetId="5">#REF!</definedName>
    <definedName name="RelHum2">#REF!</definedName>
    <definedName name="RelHumHin" localSheetId="5">#REF!</definedName>
    <definedName name="RelHumHin">#REF!</definedName>
    <definedName name="RelHumHout" localSheetId="5">#REF!</definedName>
    <definedName name="RelHumHout">#REF!</definedName>
    <definedName name="RelHumHru" localSheetId="5">#REF!</definedName>
    <definedName name="RelHumHru">#REF!</definedName>
    <definedName name="RelHumIn" localSheetId="5">#REF!</definedName>
    <definedName name="RelHumIn">#REF!</definedName>
    <definedName name="RelHumOA" localSheetId="5">#REF!</definedName>
    <definedName name="RelHumOA">#REF!</definedName>
    <definedName name="RelHumOut" localSheetId="5">#REF!</definedName>
    <definedName name="RelHumOut">#REF!</definedName>
    <definedName name="RelHumRet" localSheetId="5">#REF!</definedName>
    <definedName name="RelHumRet">#REF!</definedName>
    <definedName name="RelHumRm" localSheetId="5">#REF!</definedName>
    <definedName name="RelHumRm">#REF!</definedName>
    <definedName name="RelHumSup" localSheetId="5">#REF!</definedName>
    <definedName name="RelHumSup">#REF!</definedName>
    <definedName name="Rev">'Table'!$S$2</definedName>
    <definedName name="RH" localSheetId="5">#REF!</definedName>
    <definedName name="RH">#REF!</definedName>
    <definedName name="SC" localSheetId="5">#REF!</definedName>
    <definedName name="SC">#REF!</definedName>
    <definedName name="SenEff" localSheetId="5">#REF!</definedName>
    <definedName name="SenEff">#REF!</definedName>
    <definedName name="SHRcoil" localSheetId="5">#REF!</definedName>
    <definedName name="SHRcoil">#REF!</definedName>
    <definedName name="SHRHru" localSheetId="5">#REF!</definedName>
    <definedName name="SHRHru">#REF!</definedName>
    <definedName name="SHRNet" localSheetId="5">#REF!</definedName>
    <definedName name="SHRNet">#REF!</definedName>
    <definedName name="SpHt1" localSheetId="5">#REF!</definedName>
    <definedName name="SpHt1">#REF!</definedName>
    <definedName name="SpHt2" localSheetId="5">#REF!</definedName>
    <definedName name="SpHt2">#REF!</definedName>
    <definedName name="SpHtHin" localSheetId="5">#REF!</definedName>
    <definedName name="SpHtHin">#REF!</definedName>
    <definedName name="SpHtHout" localSheetId="5">#REF!</definedName>
    <definedName name="SpHtHout">#REF!</definedName>
    <definedName name="SpHtHru" localSheetId="5">#REF!</definedName>
    <definedName name="SpHtHru">#REF!</definedName>
    <definedName name="SpHtIn" localSheetId="5">#REF!</definedName>
    <definedName name="SpHtIn">#REF!</definedName>
    <definedName name="SpHtOA" localSheetId="5">#REF!</definedName>
    <definedName name="SpHtOA">#REF!</definedName>
    <definedName name="SpHtOut" localSheetId="5">#REF!</definedName>
    <definedName name="SpHtOut">#REF!</definedName>
    <definedName name="SpHtRet" localSheetId="5">#REF!</definedName>
    <definedName name="SpHtRet">#REF!</definedName>
    <definedName name="SpHtRm" localSheetId="5">#REF!</definedName>
    <definedName name="SpHtRm">#REF!</definedName>
    <definedName name="SpHtSup" localSheetId="5">#REF!</definedName>
    <definedName name="SpHtSup">#REF!</definedName>
    <definedName name="SpVol1" localSheetId="5">#REF!</definedName>
    <definedName name="SpVol1">#REF!</definedName>
    <definedName name="SpVol2" localSheetId="5">#REF!</definedName>
    <definedName name="SpVol2">#REF!</definedName>
    <definedName name="SpVol3" localSheetId="5">#REF!</definedName>
    <definedName name="SpVol3">#REF!</definedName>
    <definedName name="SpVolHin" localSheetId="5">#REF!</definedName>
    <definedName name="SpVolHin">#REF!</definedName>
    <definedName name="SpVolHout" localSheetId="5">#REF!</definedName>
    <definedName name="SpVolHout">#REF!</definedName>
    <definedName name="SpVolHru" localSheetId="5">#REF!</definedName>
    <definedName name="SpVolHru">#REF!</definedName>
    <definedName name="SpVolIn" localSheetId="5">#REF!</definedName>
    <definedName name="SpVolIn">#REF!</definedName>
    <definedName name="SpVolOA" localSheetId="5">#REF!</definedName>
    <definedName name="SpVolOA">#REF!</definedName>
    <definedName name="SpVolOut" localSheetId="5">#REF!</definedName>
    <definedName name="SpVolOut">#REF!</definedName>
    <definedName name="SpVolRet" localSheetId="5">#REF!</definedName>
    <definedName name="SpVolRet">#REF!</definedName>
    <definedName name="SpVolRm" localSheetId="5">#REF!</definedName>
    <definedName name="SpVolRm">#REF!</definedName>
    <definedName name="SpVolSup" localSheetId="5">#REF!</definedName>
    <definedName name="SpVolSup">#REF!</definedName>
    <definedName name="SupFankW" localSheetId="5">#REF!</definedName>
    <definedName name="SupFankW">#REF!</definedName>
    <definedName name="Tadp" localSheetId="5">#REF!</definedName>
    <definedName name="Tadp">#REF!</definedName>
    <definedName name="TC" localSheetId="5">#REF!</definedName>
    <definedName name="TC">#REF!</definedName>
    <definedName name="tdb" localSheetId="5">#REF!</definedName>
    <definedName name="tdb">#REF!</definedName>
    <definedName name="TdbHin" localSheetId="5">#REF!</definedName>
    <definedName name="TdbHin">#REF!</definedName>
    <definedName name="TdbHout" localSheetId="5">#REF!</definedName>
    <definedName name="TdbHout">#REF!</definedName>
    <definedName name="TdbHru" localSheetId="5">#REF!</definedName>
    <definedName name="TdbHru">#REF!</definedName>
    <definedName name="TdbHumOut" localSheetId="5">#REF!</definedName>
    <definedName name="TdbHumOut">#REF!</definedName>
    <definedName name="TdbIn" localSheetId="5">#REF!</definedName>
    <definedName name="TdbIn">#REF!</definedName>
    <definedName name="TdbNet" localSheetId="5">#REF!</definedName>
    <definedName name="TdbNet">#REF!</definedName>
    <definedName name="TdbOut" localSheetId="5">#REF!</definedName>
    <definedName name="TdbOut">#REF!</definedName>
    <definedName name="TdbOutAir" localSheetId="5">#REF!</definedName>
    <definedName name="TdbOutAir">#REF!</definedName>
    <definedName name="TdbRet" localSheetId="5">#REF!</definedName>
    <definedName name="TdbRet">#REF!</definedName>
    <definedName name="TdbRm" localSheetId="5">#REF!</definedName>
    <definedName name="TdbRm">#REF!</definedName>
    <definedName name="TdbSup" localSheetId="5">#REF!</definedName>
    <definedName name="TdbSup">#REF!</definedName>
    <definedName name="TotalPress" localSheetId="5">#REF!</definedName>
    <definedName name="TotalPress">#REF!</definedName>
    <definedName name="twb" localSheetId="5">#REF!</definedName>
    <definedName name="twb">#REF!</definedName>
    <definedName name="TwbHin" localSheetId="5">#REF!</definedName>
    <definedName name="TwbHin">#REF!</definedName>
    <definedName name="TwbHout" localSheetId="5">#REF!</definedName>
    <definedName name="TwbHout">#REF!</definedName>
    <definedName name="TwbHru" localSheetId="5">#REF!</definedName>
    <definedName name="TwbHru">#REF!</definedName>
    <definedName name="TwbIn" localSheetId="5">#REF!</definedName>
    <definedName name="TwbIn">#REF!</definedName>
    <definedName name="TwbNet" localSheetId="5">#REF!</definedName>
    <definedName name="TwbNet">#REF!</definedName>
    <definedName name="TwbOut" localSheetId="5">#REF!</definedName>
    <definedName name="TwbOut">#REF!</definedName>
    <definedName name="TwbOutAir" localSheetId="5">#REF!</definedName>
    <definedName name="TwbOutAir">#REF!</definedName>
    <definedName name="TwbRet" localSheetId="5">#REF!</definedName>
    <definedName name="TwbRet">#REF!</definedName>
    <definedName name="TwbRm" localSheetId="5">#REF!</definedName>
    <definedName name="TwbRm">#REF!</definedName>
    <definedName name="TwbSup" localSheetId="5">#REF!</definedName>
    <definedName name="TwbSup">#REF!</definedName>
    <definedName name="v" localSheetId="5">#REF!</definedName>
    <definedName name="v">#REF!</definedName>
    <definedName name="W" localSheetId="5">#REF!</definedName>
    <definedName name="W">#REF!</definedName>
    <definedName name="W1_" localSheetId="5">#REF!</definedName>
    <definedName name="W1_">#REF!</definedName>
  </definedNames>
  <calcPr fullCalcOnLoad="1"/>
</workbook>
</file>

<file path=xl/sharedStrings.xml><?xml version="1.0" encoding="utf-8"?>
<sst xmlns="http://schemas.openxmlformats.org/spreadsheetml/2006/main" count="430" uniqueCount="230">
  <si>
    <t>°F</t>
  </si>
  <si>
    <t>psia</t>
  </si>
  <si>
    <t>%</t>
  </si>
  <si>
    <t>H =</t>
  </si>
  <si>
    <t>lb/lb</t>
  </si>
  <si>
    <t>x =</t>
  </si>
  <si>
    <t>t =</t>
  </si>
  <si>
    <t>twb =</t>
  </si>
  <si>
    <t>°C</t>
  </si>
  <si>
    <t>m</t>
  </si>
  <si>
    <t>kg/kg</t>
  </si>
  <si>
    <t>bar</t>
  </si>
  <si>
    <t>tdb =</t>
  </si>
  <si>
    <t xml:space="preserve"> </t>
  </si>
  <si>
    <t>f =</t>
  </si>
  <si>
    <t>K</t>
  </si>
  <si>
    <t>Relative humidity</t>
  </si>
  <si>
    <t>Absolute humidity</t>
  </si>
  <si>
    <t>x</t>
  </si>
  <si>
    <t xml:space="preserve">The humidity ratio, also moisture content </t>
  </si>
  <si>
    <t>or Absolute humidity, is the ratio of the</t>
  </si>
  <si>
    <t>mass of water "Mw" to the mass of dry</t>
  </si>
  <si>
    <t>air "Ma".</t>
  </si>
  <si>
    <t>5.- Humidity ratio "x"</t>
  </si>
  <si>
    <t>Mole fraction of a given component "i"</t>
  </si>
  <si>
    <r>
      <t>is equal to the number of moles "n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"</t>
    </r>
  </si>
  <si>
    <t>divided by the total number of</t>
  </si>
  <si>
    <t>components "n" in the mixture.</t>
  </si>
  <si>
    <r>
      <t>The mol fraction of dry air is "nf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" and</t>
    </r>
  </si>
  <si>
    <r>
      <t>the mol fraction of water vapor is "nf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"</t>
    </r>
  </si>
  <si>
    <r>
      <t>6.- Mole fractiion "nf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"</t>
    </r>
  </si>
  <si>
    <t>7.- Specific humidity "q"</t>
  </si>
  <si>
    <t>The specific humidity is the ratio of the</t>
  </si>
  <si>
    <t>mass of water vapor to the total mass.</t>
  </si>
  <si>
    <t>and in terms of the absolute humidiry</t>
  </si>
  <si>
    <t>Water vapor density is the ratio of the</t>
  </si>
  <si>
    <t>mass of water to the total volume.</t>
  </si>
  <si>
    <t xml:space="preserve">The density of a moist air mixture is </t>
  </si>
  <si>
    <t>the ratio of the total mass to the total</t>
  </si>
  <si>
    <t>volume.</t>
  </si>
  <si>
    <t>Fundamental humidity parameters</t>
  </si>
  <si>
    <t>10.- Saturation humidity ratio.</t>
  </si>
  <si>
    <t xml:space="preserve">Saturation humidity ratio Ws(t,p) is the </t>
  </si>
  <si>
    <t xml:space="preserve">humidity ratio of moist air saturated </t>
  </si>
  <si>
    <t>teemperature "t" and pressure "p"</t>
  </si>
  <si>
    <t>with respect to water at the same</t>
  </si>
  <si>
    <r>
      <t>9.- Water vapor density "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"</t>
    </r>
  </si>
  <si>
    <t>9a.- Density of moist air</t>
  </si>
  <si>
    <r>
      <t>11.- Degree of saturation "</t>
    </r>
    <r>
      <rPr>
        <sz val="10"/>
        <rFont val="Symbol"/>
        <family val="1"/>
      </rPr>
      <t>m</t>
    </r>
    <r>
      <rPr>
        <sz val="10"/>
        <rFont val="Arial"/>
        <family val="2"/>
      </rPr>
      <t>"</t>
    </r>
  </si>
  <si>
    <t>The degree of saturation is the ratio of</t>
  </si>
  <si>
    <t>the absolute humidity "x" to the absolute</t>
  </si>
  <si>
    <r>
      <t>humidity of the saturated air "x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" at the</t>
    </r>
  </si>
  <si>
    <t>same temperature and pressure</t>
  </si>
  <si>
    <t>12.- Relative humidity</t>
  </si>
  <si>
    <t>The relative humidity "f" is the ratio of</t>
  </si>
  <si>
    <r>
      <t>the mol fraction of water vapor "nf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" in</t>
    </r>
  </si>
  <si>
    <t>a given moist air sample, to the mol</t>
  </si>
  <si>
    <r>
      <t>fraction "nf</t>
    </r>
    <r>
      <rPr>
        <vertAlign val="subscript"/>
        <sz val="10"/>
        <rFont val="Arial"/>
        <family val="2"/>
      </rPr>
      <t>ws</t>
    </r>
    <r>
      <rPr>
        <sz val="10"/>
        <rFont val="Arial"/>
        <family val="2"/>
      </rPr>
      <t>" in an air sample, saturated</t>
    </r>
  </si>
  <si>
    <t>at the same temperature and pressure.</t>
  </si>
  <si>
    <t>13.- Dew point temperature</t>
  </si>
  <si>
    <r>
      <t>The dew point temperature "t</t>
    </r>
    <r>
      <rPr>
        <vertAlign val="subscript"/>
        <sz val="10"/>
        <rFont val="Arial"/>
        <family val="2"/>
      </rPr>
      <t>dp</t>
    </r>
    <r>
      <rPr>
        <sz val="10"/>
        <rFont val="Arial"/>
        <family val="2"/>
      </rPr>
      <t>" is the</t>
    </r>
  </si>
  <si>
    <t>temperature of moist air, saturated at</t>
  </si>
  <si>
    <t>the same pressure "p", with the same</t>
  </si>
  <si>
    <t>absolute humidity as that of the given</t>
  </si>
  <si>
    <t>sample of moisat air.</t>
  </si>
  <si>
    <r>
      <t>It is defined as the solution t</t>
    </r>
    <r>
      <rPr>
        <vertAlign val="subscript"/>
        <sz val="10"/>
        <rFont val="Arial"/>
        <family val="2"/>
      </rPr>
      <t>dp</t>
    </r>
    <r>
      <rPr>
        <sz val="10"/>
        <rFont val="Arial"/>
        <family val="2"/>
      </rPr>
      <t>(p,x) of</t>
    </r>
  </si>
  <si>
    <t>the equation</t>
  </si>
  <si>
    <t>14. -Thermodynamic wet-bulb temperature</t>
  </si>
  <si>
    <t>tdp =</t>
  </si>
  <si>
    <t>g/kg</t>
  </si>
  <si>
    <r>
      <t>temperature  "t</t>
    </r>
    <r>
      <rPr>
        <vertAlign val="subscript"/>
        <sz val="10"/>
        <rFont val="Arial"/>
        <family val="2"/>
      </rPr>
      <t>wb</t>
    </r>
    <r>
      <rPr>
        <sz val="10"/>
        <rFont val="Arial"/>
        <family val="2"/>
      </rPr>
      <t>"  (or t*)</t>
    </r>
  </si>
  <si>
    <t>p =</t>
  </si>
  <si>
    <t>Dew point temperature</t>
  </si>
  <si>
    <t>a</t>
  </si>
  <si>
    <t>From graphic</t>
  </si>
  <si>
    <t>Using function DewPoint</t>
  </si>
  <si>
    <t>Input data: Temperature</t>
  </si>
  <si>
    <t>ºC</t>
  </si>
  <si>
    <t>Results</t>
  </si>
  <si>
    <t>SaturatedWaterConductivity_t</t>
  </si>
  <si>
    <t>k =</t>
  </si>
  <si>
    <t>W/(m*K)</t>
  </si>
  <si>
    <t>SaturatedWaterSpecificHeat_t</t>
  </si>
  <si>
    <t>Cp =</t>
  </si>
  <si>
    <t>kJ/(kg*K)</t>
  </si>
  <si>
    <t>SaturatedWaterPrandtl_t</t>
  </si>
  <si>
    <t>Pr =</t>
  </si>
  <si>
    <t xml:space="preserve"> -</t>
  </si>
  <si>
    <t>SaturatedWaterDensity_t</t>
  </si>
  <si>
    <r>
      <t>r</t>
    </r>
    <r>
      <rPr>
        <b/>
        <sz val="10"/>
        <color indexed="48"/>
        <rFont val="Arial"/>
        <family val="2"/>
      </rPr>
      <t xml:space="preserve"> =</t>
    </r>
  </si>
  <si>
    <r>
      <t>kg/m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  </t>
    </r>
  </si>
  <si>
    <t>SaturatedWaterAbsoluteViscosity_t</t>
  </si>
  <si>
    <t>m =</t>
  </si>
  <si>
    <t>Pa*s</t>
  </si>
  <si>
    <t>AirAbsoluteViscosity</t>
  </si>
  <si>
    <t>SaturatedWaterKinematicViscosity_t</t>
  </si>
  <si>
    <t>n =</t>
  </si>
  <si>
    <r>
      <t>m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/s</t>
    </r>
  </si>
  <si>
    <t>SaturatedWaterThermalDiffusivity_t</t>
  </si>
  <si>
    <t>a =</t>
  </si>
  <si>
    <r>
      <t>m</t>
    </r>
    <r>
      <rPr>
        <vertAlign val="superscript"/>
        <sz val="10"/>
        <color indexed="48"/>
        <rFont val="Arial"/>
        <family val="2"/>
      </rPr>
      <t>2</t>
    </r>
    <r>
      <rPr>
        <sz val="10"/>
        <color indexed="48"/>
        <rFont val="Arial"/>
        <family val="2"/>
      </rPr>
      <t>/s</t>
    </r>
  </si>
  <si>
    <t>Application example</t>
  </si>
  <si>
    <t>Function used</t>
  </si>
  <si>
    <t>AirConductivity_t(t)</t>
  </si>
  <si>
    <t>AirSpecificHeat_t(t)</t>
  </si>
  <si>
    <t>kJ/kg</t>
  </si>
  <si>
    <t>AirPrandtl_t(t)</t>
  </si>
  <si>
    <t>AirDensity_t(t)</t>
  </si>
  <si>
    <t>AirKinematicViscosity_t(t)</t>
  </si>
  <si>
    <t>AirThermalDiffusivity_t(t)</t>
  </si>
  <si>
    <t>t</t>
  </si>
  <si>
    <t>k</t>
  </si>
  <si>
    <t>Cp</t>
  </si>
  <si>
    <t>Pr</t>
  </si>
  <si>
    <r>
      <t>r</t>
    </r>
    <r>
      <rPr>
        <vertAlign val="subscript"/>
        <sz val="10"/>
        <rFont val="Arial"/>
        <family val="2"/>
      </rPr>
      <t>agua</t>
    </r>
  </si>
  <si>
    <t xml:space="preserve"> - 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</si>
  <si>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</si>
  <si>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Pa s</t>
  </si>
  <si>
    <t>Atmospheric air properties as a function of the temperature</t>
  </si>
  <si>
    <t>n</t>
  </si>
  <si>
    <t>Psat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</si>
  <si>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</si>
  <si>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t>Saturation properties of water as a function of the temperature</t>
  </si>
  <si>
    <t>Specific enthalpy</t>
  </si>
  <si>
    <t>Specific volume</t>
  </si>
  <si>
    <t>Using function Sicro_Dew_point</t>
  </si>
  <si>
    <t>Density</t>
  </si>
  <si>
    <t>Dry bulb temperature</t>
  </si>
  <si>
    <r>
      <t>m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2"/>
      </rPr>
      <t>/kg da</t>
    </r>
  </si>
  <si>
    <t>kJ/kg da</t>
  </si>
  <si>
    <t>m.a.s.l.</t>
  </si>
  <si>
    <t>Height above sea level</t>
  </si>
  <si>
    <r>
      <t>kg /m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2"/>
      </rPr>
      <t xml:space="preserve">  </t>
    </r>
  </si>
  <si>
    <t>Wet bulb temperature</t>
  </si>
  <si>
    <t>Groups</t>
  </si>
  <si>
    <t>Group 1</t>
  </si>
  <si>
    <t>tdb</t>
  </si>
  <si>
    <r>
      <t>f</t>
    </r>
    <r>
      <rPr>
        <sz val="10"/>
        <rFont val="Arial"/>
        <family val="2"/>
      </rPr>
      <t xml:space="preserve"> </t>
    </r>
  </si>
  <si>
    <t xml:space="preserve">H </t>
  </si>
  <si>
    <t>m s.n.m.</t>
  </si>
  <si>
    <t>[11]</t>
  </si>
  <si>
    <t xml:space="preserve">v </t>
  </si>
  <si>
    <r>
      <t>m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2"/>
      </rPr>
      <t>/kg</t>
    </r>
  </si>
  <si>
    <t>[12]</t>
  </si>
  <si>
    <t>r</t>
  </si>
  <si>
    <r>
      <t>kg/m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2"/>
      </rPr>
      <t xml:space="preserve">  </t>
    </r>
  </si>
  <si>
    <t>[13]</t>
  </si>
  <si>
    <t>tdp</t>
  </si>
  <si>
    <t>[14]</t>
  </si>
  <si>
    <t>[15]</t>
  </si>
  <si>
    <t xml:space="preserve">twb </t>
  </si>
  <si>
    <t>[16]</t>
  </si>
  <si>
    <t>ent</t>
  </si>
  <si>
    <t xml:space="preserve">x </t>
  </si>
  <si>
    <t>kg w/kg da</t>
  </si>
  <si>
    <r>
      <t>t</t>
    </r>
    <r>
      <rPr>
        <sz val="10"/>
        <rFont val="Arial"/>
        <family val="2"/>
      </rPr>
      <t xml:space="preserve">dp </t>
    </r>
  </si>
  <si>
    <r>
      <t>f</t>
    </r>
    <r>
      <rPr>
        <sz val="10"/>
        <rFont val="Arial"/>
        <family val="2"/>
      </rPr>
      <t xml:space="preserve"> </t>
    </r>
  </si>
  <si>
    <t xml:space="preserve">ent  </t>
  </si>
  <si>
    <r>
      <t>H</t>
    </r>
  </si>
  <si>
    <t xml:space="preserve">r </t>
  </si>
  <si>
    <t xml:space="preserve">twb  </t>
  </si>
  <si>
    <t>Maximum values for the input parameters</t>
  </si>
  <si>
    <r>
      <t>tdb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=</t>
    </r>
  </si>
  <si>
    <r>
      <t>f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</si>
  <si>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r>
      <t>H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</si>
  <si>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t>Group 2</t>
  </si>
  <si>
    <t>Group 3</t>
  </si>
  <si>
    <t>Group 4</t>
  </si>
  <si>
    <t>Group 5</t>
  </si>
  <si>
    <t>tdb, f ,  H</t>
  </si>
  <si>
    <t>tdb, twb, H</t>
  </si>
  <si>
    <t>[21]</t>
  </si>
  <si>
    <t>[22]</t>
  </si>
  <si>
    <t>[23]</t>
  </si>
  <si>
    <t>[24]</t>
  </si>
  <si>
    <t>[25]</t>
  </si>
  <si>
    <t>[27]</t>
  </si>
  <si>
    <t>twb</t>
  </si>
  <si>
    <t>H</t>
  </si>
  <si>
    <t>[32]</t>
  </si>
  <si>
    <t>[33]</t>
  </si>
  <si>
    <t>[34]</t>
  </si>
  <si>
    <t>[35]</t>
  </si>
  <si>
    <t>[36]</t>
  </si>
  <si>
    <t>[37]</t>
  </si>
  <si>
    <t>ent, x, H</t>
  </si>
  <si>
    <t>[42]</t>
  </si>
  <si>
    <t>[43]</t>
  </si>
  <si>
    <t>[44]</t>
  </si>
  <si>
    <t>[46]</t>
  </si>
  <si>
    <t>[47]</t>
  </si>
  <si>
    <t>[57]</t>
  </si>
  <si>
    <t>[51]</t>
  </si>
  <si>
    <t>[52]</t>
  </si>
  <si>
    <t>[53]</t>
  </si>
  <si>
    <t>[54]</t>
  </si>
  <si>
    <t>[56]</t>
  </si>
  <si>
    <t>[48]</t>
  </si>
  <si>
    <t>tdb, ent, H</t>
  </si>
  <si>
    <t>tdb, x, H</t>
  </si>
  <si>
    <t>KJ/kg</t>
  </si>
  <si>
    <t xml:space="preserve"> - The numbers in square brakets indicate the number of the function in the VBA environment</t>
  </si>
  <si>
    <t>Psychrometric Functions</t>
  </si>
  <si>
    <t>the dry bulb temperature, relative humidity and height above sea level, are defined in order to obtain an acceptable maximum number of iterations.  These</t>
  </si>
  <si>
    <t>range limitations are required only in the functions calculating the wet bulb temperature (functions 16, 36, 46 and 56).</t>
  </si>
  <si>
    <t>Sicro_Absolute_Humidity_tdb_f_H</t>
  </si>
  <si>
    <r>
      <t xml:space="preserve">Relative humidity    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= Sicro_Absolute_Humidity_tdb_f_H      [%]</t>
    </r>
  </si>
  <si>
    <t>Enthalpy      h = Sicro_Absolute_Humidity_tdb_ent       [kJ/kg]</t>
  </si>
  <si>
    <t>Wet bulb temperature      twb = Sicro_Absolute_Humidity_tdb_twb_H     [ºC]</t>
  </si>
  <si>
    <t>Nat-Nat diagram</t>
  </si>
  <si>
    <t>x1 + (t - t1 ) * (x2 - x1) / (t2 - t1)</t>
  </si>
  <si>
    <t>Specification for point 1</t>
  </si>
  <si>
    <t>Temperature</t>
  </si>
  <si>
    <r>
      <t>t</t>
    </r>
    <r>
      <rPr>
        <vertAlign val="subscript"/>
        <sz val="12"/>
        <color indexed="8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</si>
  <si>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2"/>
        <color indexed="8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</si>
  <si>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2"/>
        <color indexed="8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</si>
  <si>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x</t>
    </r>
    <r>
      <rPr>
        <vertAlign val="subscript"/>
        <sz val="12"/>
        <color indexed="8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</si>
  <si>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x</t>
    </r>
    <r>
      <rPr>
        <vertAlign val="subscript"/>
        <sz val="12"/>
        <color indexed="8"/>
        <rFont val="Arial"/>
        <family val="2"/>
      </rPr>
      <t>2</t>
    </r>
    <r>
      <rPr>
        <sz val="10"/>
        <rFont val="Arial"/>
        <family val="2"/>
      </rPr>
      <t xml:space="preserve"> =</t>
    </r>
  </si>
  <si>
    <t xml:space="preserve">t </t>
  </si>
  <si>
    <t>Specification for point 2</t>
  </si>
  <si>
    <r>
      <t>f</t>
    </r>
    <r>
      <rPr>
        <vertAlign val="subscript"/>
        <sz val="12"/>
        <color indexed="8"/>
        <rFont val="Arial"/>
        <family val="2"/>
      </rPr>
      <t>2</t>
    </r>
    <r>
      <rPr>
        <sz val="10"/>
        <rFont val="Arial"/>
        <family val="2"/>
      </rPr>
      <t xml:space="preserve"> =</t>
    </r>
  </si>
  <si>
    <t>In the psychrometric chart for height above sea level  H = 0   m.a.s.l</t>
  </si>
  <si>
    <t>x = function (t)</t>
  </si>
  <si>
    <t>The equation for this function is shown in sheet Process.</t>
  </si>
  <si>
    <t>www.piping-tools.net</t>
  </si>
  <si>
    <r>
      <t xml:space="preserve"> - At altitudes above sea level with, "H &lt; Hmax", the routine can handle relative humidities "</t>
    </r>
    <r>
      <rPr>
        <sz val="8"/>
        <rFont val="Symbol"/>
        <family val="1"/>
      </rPr>
      <t>f</t>
    </r>
    <r>
      <rPr>
        <sz val="8"/>
        <rFont val="Arial"/>
        <family val="2"/>
      </rPr>
      <t>" greater than the  given value "</t>
    </r>
    <r>
      <rPr>
        <sz val="8"/>
        <rFont val="Symbol"/>
        <family val="1"/>
      </rPr>
      <t>f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>". The maximum values of</t>
    </r>
  </si>
  <si>
    <t>Rev. cjc.17.05.2016</t>
  </si>
  <si>
    <t>Other references related to psychrometry, see</t>
  </si>
  <si>
    <t xml:space="preserve">I have included the proces 1 - 2 wich consist of a linear function </t>
  </si>
  <si>
    <t>For  adding the information of a process line in a psychrometric chart, see sheet "H = 0 m.a.s.l"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</si>
</sst>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"/>
    <numFmt numFmtId="165" formatCode="0.0"/>
    <numFmt numFmtId="166" formatCode="0.000"/>
    <numFmt numFmtId="167" formatCode="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sz val="12"/>
      <name val="Courier"/>
      <family val="3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6"/>
      <name val="Arial"/>
      <family val="2"/>
    </font>
    <font>
      <b/>
      <sz val="10"/>
      <color indexed="48"/>
      <name val="Symbol"/>
      <family val="1"/>
    </font>
    <font>
      <vertAlign val="superscript"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0"/>
      <color indexed="48"/>
      <name val="Arial"/>
      <family val="2"/>
    </font>
    <font>
      <sz val="11"/>
      <name val="Symbol"/>
      <family val="1"/>
    </font>
    <font>
      <vertAlign val="superscript"/>
      <sz val="11"/>
      <name val="Arial"/>
      <family val="2"/>
    </font>
    <font>
      <sz val="12"/>
      <name val="Arial"/>
      <family val="2"/>
    </font>
    <font>
      <vertAlign val="subscript"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40"/>
      <name val="Calibri"/>
      <family val="2"/>
    </font>
    <font>
      <sz val="11"/>
      <color indexed="8"/>
      <name val="DejaVu Sans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sz val="8"/>
      <name val="Symbol"/>
      <family val="1"/>
    </font>
    <font>
      <vertAlign val="subscript"/>
      <sz val="8"/>
      <name val="Arial"/>
      <family val="2"/>
    </font>
    <font>
      <sz val="8"/>
      <color indexed="4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bscript"/>
      <sz val="11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  <font>
      <sz val="11"/>
      <color theme="1"/>
      <name val="DejaVu Sans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sz val="8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B0F0"/>
      </left>
      <right/>
      <top/>
      <bottom/>
    </border>
    <border>
      <left/>
      <right/>
      <top style="thin">
        <color rgb="FF00B0F0"/>
      </top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/>
      <right style="thin">
        <color rgb="FF00B0F0"/>
      </right>
      <top/>
      <bottom style="thin">
        <color rgb="FF00B0F0"/>
      </bottom>
    </border>
    <border>
      <left style="thin">
        <color rgb="FF00B0F0"/>
      </left>
      <right/>
      <top style="thin">
        <color rgb="FF00B0F0"/>
      </top>
      <bottom/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/>
      <right/>
      <top style="double">
        <color indexed="47"/>
      </top>
      <bottom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>
        <color indexed="12"/>
      </left>
      <right/>
      <top/>
      <bottom/>
    </border>
    <border>
      <left/>
      <right style="medium">
        <color indexed="12"/>
      </right>
      <top/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thin"/>
      <right/>
      <top style="medium">
        <color indexed="12"/>
      </top>
      <bottom style="thin"/>
    </border>
    <border>
      <left style="thin"/>
      <right/>
      <top style="thin"/>
      <bottom style="thin"/>
    </border>
    <border>
      <left style="double">
        <color indexed="47"/>
      </left>
      <right/>
      <top style="double">
        <color indexed="47"/>
      </top>
      <bottom/>
    </border>
    <border>
      <left style="double">
        <color indexed="47"/>
      </left>
      <right/>
      <top/>
      <bottom/>
    </border>
    <border>
      <left style="double">
        <color indexed="47"/>
      </left>
      <right/>
      <top/>
      <bottom style="double">
        <color indexed="47"/>
      </bottom>
    </border>
    <border>
      <left/>
      <right/>
      <top/>
      <bottom style="double">
        <color indexed="47"/>
      </bottom>
    </border>
    <border>
      <left style="thin"/>
      <right/>
      <top style="thin"/>
      <bottom style="medium">
        <color indexed="12"/>
      </bottom>
    </border>
    <border>
      <left style="medium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 style="thick">
        <color rgb="FF00B0F0"/>
      </left>
      <right/>
      <top/>
      <bottom/>
    </border>
    <border>
      <left style="double">
        <color rgb="FF00B0F0"/>
      </left>
      <right/>
      <top style="thin">
        <color rgb="FF00B0F0"/>
      </top>
      <bottom style="double">
        <color rgb="FF00B0F0"/>
      </bottom>
    </border>
    <border>
      <left/>
      <right/>
      <top style="thin">
        <color rgb="FF00B0F0"/>
      </top>
      <bottom style="double">
        <color rgb="FF00B0F0"/>
      </bottom>
    </border>
    <border>
      <left/>
      <right style="double">
        <color rgb="FF00B0F0"/>
      </right>
      <top style="thin">
        <color rgb="FF00B0F0"/>
      </top>
      <bottom style="double">
        <color rgb="FF00B0F0"/>
      </bottom>
    </border>
    <border>
      <left style="double">
        <color rgb="FF00B0F0"/>
      </left>
      <right style="thin"/>
      <top style="double">
        <color rgb="FF00B0F0"/>
      </top>
      <bottom style="thin"/>
    </border>
    <border>
      <left style="thin"/>
      <right style="double">
        <color rgb="FF00B0F0"/>
      </right>
      <top style="double">
        <color rgb="FF00B0F0"/>
      </top>
      <bottom style="thin"/>
    </border>
    <border>
      <left style="thin">
        <color rgb="FF00B0F0"/>
      </left>
      <right style="thin">
        <color rgb="FF00B0F0"/>
      </right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>
        <color rgb="FF00B0F0"/>
      </left>
      <right style="thin"/>
      <top style="thin"/>
      <bottom style="thin"/>
    </border>
    <border>
      <left style="thin"/>
      <right style="double">
        <color rgb="FF00B0F0"/>
      </right>
      <top style="thin"/>
      <bottom style="thin"/>
    </border>
    <border>
      <left/>
      <right style="thin"/>
      <top style="thin"/>
      <bottom style="thin"/>
    </border>
    <border>
      <left style="thin">
        <color rgb="FF00B0F0"/>
      </left>
      <right style="thin">
        <color rgb="FF00B0F0"/>
      </right>
      <top/>
      <bottom style="thin">
        <color rgb="FF00B0F0"/>
      </bottom>
    </border>
    <border>
      <left style="double">
        <color rgb="FF00B0F0"/>
      </left>
      <right style="thin"/>
      <top style="thin"/>
      <bottom style="double">
        <color rgb="FF00B0F0"/>
      </bottom>
    </border>
    <border>
      <left style="thin"/>
      <right style="double">
        <color rgb="FF00B0F0"/>
      </right>
      <top style="thin"/>
      <bottom style="double">
        <color rgb="FF00B0F0"/>
      </bottom>
    </border>
    <border>
      <left/>
      <right style="thin"/>
      <top style="thin"/>
      <bottom style="double">
        <color rgb="FF00B0F0"/>
      </bottom>
    </border>
    <border>
      <left style="thin"/>
      <right style="thin"/>
      <top style="thin"/>
      <bottom style="double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/>
      <right/>
      <top style="thin"/>
      <bottom style="double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double">
        <color rgb="FF00B0F0"/>
      </bottom>
    </border>
    <border>
      <left style="thin"/>
      <right style="double">
        <color rgb="FF00B0F0"/>
      </right>
      <top/>
      <bottom style="thin"/>
    </border>
    <border>
      <left style="thin"/>
      <right/>
      <top/>
      <bottom style="thin"/>
    </border>
    <border>
      <left style="double">
        <color rgb="FF00B0F0"/>
      </left>
      <right style="thin"/>
      <top/>
      <bottom style="thin"/>
    </border>
    <border>
      <left style="thick">
        <color rgb="FF00B0F0"/>
      </left>
      <right/>
      <top/>
      <bottom style="thin">
        <color rgb="FF00B0F0"/>
      </bottom>
    </border>
    <border>
      <left style="thick">
        <color rgb="FF00B0F0"/>
      </left>
      <right/>
      <top style="thick">
        <color rgb="FF00B0F0"/>
      </top>
      <bottom/>
    </border>
    <border>
      <left style="thick">
        <color rgb="FF00B0F0"/>
      </left>
      <right style="thick">
        <color rgb="FF00B0F0"/>
      </right>
      <top style="thick">
        <color rgb="FF00B0F0"/>
      </top>
      <bottom/>
    </border>
    <border>
      <left style="thick">
        <color rgb="FF00B0F0"/>
      </left>
      <right style="thick">
        <color rgb="FF00B0F0"/>
      </right>
      <top/>
      <bottom style="thin">
        <color rgb="FF00B0F0"/>
      </bottom>
    </border>
    <border>
      <left style="thick">
        <color rgb="FF00B0F0"/>
      </left>
      <right/>
      <top style="thin">
        <color rgb="FF00B0F0"/>
      </top>
      <bottom style="thin">
        <color rgb="FF00B0F0"/>
      </bottom>
    </border>
    <border>
      <left style="thick">
        <color rgb="FF00B0F0"/>
      </left>
      <right/>
      <top style="thin">
        <color rgb="FF00B0F0"/>
      </top>
      <bottom style="thick">
        <color rgb="FF00B0F0"/>
      </bottom>
    </border>
    <border>
      <left style="thin">
        <color rgb="FF00B0F0"/>
      </left>
      <right style="thick">
        <color rgb="FF00B0F0"/>
      </right>
      <top/>
      <bottom/>
    </border>
    <border>
      <left style="thick">
        <color rgb="FF00B0F0"/>
      </left>
      <right style="thin">
        <color rgb="FF00B0F0"/>
      </right>
      <top style="thick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ck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ck">
        <color rgb="FF00B0F0"/>
      </top>
      <bottom/>
    </border>
    <border>
      <left style="thick">
        <color rgb="FF00B0F0"/>
      </left>
      <right style="thin">
        <color rgb="FF00B0F0"/>
      </right>
      <top style="thick">
        <color rgb="FF00B0F0"/>
      </top>
      <bottom/>
    </border>
    <border>
      <left style="thick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ck">
        <color rgb="FF00B0F0"/>
      </left>
      <right style="thin">
        <color rgb="FF00B0F0"/>
      </right>
      <top/>
      <bottom style="thin">
        <color rgb="FF00B0F0"/>
      </bottom>
    </border>
    <border>
      <left style="thin">
        <color rgb="FF00B0F0"/>
      </left>
      <right style="thick">
        <color rgb="FF00B0F0"/>
      </right>
      <top style="thick">
        <color rgb="FF00B0F0"/>
      </top>
      <bottom/>
    </border>
    <border>
      <left style="thin">
        <color rgb="FF00B0F0"/>
      </left>
      <right style="thick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ck">
        <color rgb="FF00B0F0"/>
      </right>
      <top/>
      <bottom style="thin">
        <color rgb="FF00B0F0"/>
      </bottom>
    </border>
    <border>
      <left style="thick">
        <color rgb="FF00B0F0"/>
      </left>
      <right style="thin">
        <color rgb="FF00B0F0"/>
      </right>
      <top/>
      <bottom style="thick">
        <color rgb="FF00B0F0"/>
      </bottom>
    </border>
    <border>
      <left style="thin">
        <color rgb="FF00B0F0"/>
      </left>
      <right style="thin">
        <color rgb="FF00B0F0"/>
      </right>
      <top/>
      <bottom style="thick">
        <color rgb="FF00B0F0"/>
      </bottom>
    </border>
    <border>
      <left style="thin">
        <color rgb="FF00B0F0"/>
      </left>
      <right style="thick">
        <color rgb="FF00B0F0"/>
      </right>
      <top/>
      <bottom style="thick">
        <color rgb="FF00B0F0"/>
      </bottom>
    </border>
    <border>
      <left style="thick">
        <color rgb="FF00B0F0"/>
      </left>
      <right style="thin">
        <color rgb="FF00B0F0"/>
      </right>
      <top style="thin">
        <color rgb="FF00B0F0"/>
      </top>
      <bottom style="thick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ck">
        <color rgb="FF00B0F0"/>
      </bottom>
    </border>
    <border>
      <left style="thin">
        <color rgb="FF00B0F0"/>
      </left>
      <right style="thick">
        <color rgb="FF00B0F0"/>
      </right>
      <top style="thin">
        <color rgb="FF00B0F0"/>
      </top>
      <bottom style="thick">
        <color rgb="FF00B0F0"/>
      </bottom>
    </border>
    <border>
      <left style="thin">
        <color rgb="FF00B0F0"/>
      </left>
      <right style="thick">
        <color rgb="FF00B0F0"/>
      </right>
      <top style="thick">
        <color rgb="FF00B0F0"/>
      </top>
      <bottom style="thin">
        <color rgb="FF00B0F0"/>
      </bottom>
    </border>
    <border>
      <left style="thin">
        <color rgb="FF00B0F0"/>
      </left>
      <right style="thick">
        <color rgb="FF00B0F0"/>
      </right>
      <top style="thin">
        <color rgb="FF00B0F0"/>
      </top>
      <bottom/>
    </border>
    <border>
      <left style="thin">
        <color rgb="FF00B0F0"/>
      </left>
      <right/>
      <top style="thick">
        <color rgb="FF00B0F0"/>
      </top>
      <bottom/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 style="thin">
        <color rgb="FF00B0F0"/>
      </left>
      <right/>
      <top style="thin">
        <color rgb="FF00B0F0"/>
      </top>
      <bottom style="thick">
        <color rgb="FF00B0F0"/>
      </bottom>
    </border>
    <border>
      <left/>
      <right style="thick">
        <color rgb="FF00B0F0"/>
      </right>
      <top/>
      <bottom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thin">
        <color rgb="FF00B0F0"/>
      </top>
      <bottom/>
    </border>
    <border>
      <left style="thin">
        <color rgb="FF00B0F0"/>
      </left>
      <right style="medium">
        <color rgb="FF00B0F0"/>
      </right>
      <top/>
      <bottom style="thin">
        <color rgb="FF00B0F0"/>
      </bottom>
    </border>
    <border>
      <left style="thin">
        <color rgb="FF00B0F0"/>
      </left>
      <right style="medium">
        <color rgb="FF00B0F0"/>
      </right>
      <top/>
      <bottom style="medium">
        <color rgb="FF00B0F0"/>
      </bottom>
    </border>
    <border>
      <left style="thin">
        <color rgb="FF00B0F0"/>
      </left>
      <right style="thin">
        <color rgb="FF00B0F0"/>
      </right>
      <top/>
      <bottom style="medium">
        <color rgb="FF00B0F0"/>
      </bottom>
    </border>
    <border>
      <left/>
      <right style="thin">
        <color rgb="FF00B0F0"/>
      </right>
      <top/>
      <bottom style="medium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/>
      <bottom style="thin">
        <color rgb="FF00B0F0"/>
      </bottom>
    </border>
    <border>
      <left style="medium">
        <color rgb="FF00B0F0"/>
      </left>
      <right style="medium">
        <color rgb="FF00B0F0"/>
      </right>
      <top style="thin">
        <color rgb="FF00B0F0"/>
      </top>
      <bottom style="thin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/>
    </border>
    <border>
      <left style="medium">
        <color rgb="FF00B0F0"/>
      </left>
      <right style="medium">
        <color rgb="FF00B0F0"/>
      </right>
      <top style="thin">
        <color rgb="FF00B0F0"/>
      </top>
      <bottom style="medium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n">
        <color rgb="FF00B0F0"/>
      </bottom>
    </border>
    <border>
      <left/>
      <right style="thick">
        <color rgb="FF00B0F0"/>
      </right>
      <top style="thick">
        <color rgb="FF00B0F0"/>
      </top>
      <bottom style="thin">
        <color rgb="FF00B0F0"/>
      </bottom>
    </border>
    <border>
      <left/>
      <right/>
      <top style="medium">
        <color rgb="FF00B0F0"/>
      </top>
      <bottom style="thin">
        <color rgb="FF00B0F0"/>
      </bottom>
    </border>
    <border>
      <left/>
      <right style="medium">
        <color rgb="FF00B0F0"/>
      </right>
      <top style="medium">
        <color rgb="FF00B0F0"/>
      </top>
      <bottom style="thin">
        <color rgb="FF00B0F0"/>
      </bottom>
    </border>
    <border>
      <left style="thick">
        <color rgb="FF00B0F0"/>
      </left>
      <right/>
      <top style="thick">
        <color rgb="FF00B0F0"/>
      </top>
      <bottom style="thin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7" fillId="0" borderId="32" xfId="0" applyFont="1" applyBorder="1" applyAlignment="1">
      <alignment/>
    </xf>
    <xf numFmtId="0" fontId="0" fillId="0" borderId="32" xfId="0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2" fontId="9" fillId="0" borderId="33" xfId="0" applyNumberFormat="1" applyFont="1" applyFill="1" applyBorder="1" applyAlignment="1">
      <alignment horizontal="left"/>
    </xf>
    <xf numFmtId="0" fontId="10" fillId="0" borderId="33" xfId="0" applyFont="1" applyBorder="1" applyAlignment="1">
      <alignment horizontal="center"/>
    </xf>
    <xf numFmtId="166" fontId="8" fillId="34" borderId="33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2" fontId="8" fillId="34" borderId="3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33" xfId="0" applyFont="1" applyBorder="1" applyAlignment="1">
      <alignment horizontal="center"/>
    </xf>
    <xf numFmtId="11" fontId="8" fillId="34" borderId="33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8" fillId="34" borderId="33" xfId="0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6" fontId="0" fillId="33" borderId="28" xfId="0" applyNumberFormat="1" applyFill="1" applyBorder="1" applyAlignment="1">
      <alignment horizontal="center"/>
    </xf>
    <xf numFmtId="2" fontId="0" fillId="33" borderId="28" xfId="0" applyNumberFormat="1" applyFill="1" applyBorder="1" applyAlignment="1">
      <alignment horizontal="center"/>
    </xf>
    <xf numFmtId="11" fontId="0" fillId="33" borderId="28" xfId="0" applyNumberFormat="1" applyFill="1" applyBorder="1" applyAlignment="1">
      <alignment horizontal="center"/>
    </xf>
    <xf numFmtId="11" fontId="0" fillId="33" borderId="42" xfId="0" applyNumberFormat="1" applyFill="1" applyBorder="1" applyAlignment="1">
      <alignment horizontal="center"/>
    </xf>
    <xf numFmtId="164" fontId="0" fillId="33" borderId="29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1" fontId="0" fillId="33" borderId="10" xfId="0" applyNumberFormat="1" applyFill="1" applyBorder="1" applyAlignment="1">
      <alignment horizontal="center"/>
    </xf>
    <xf numFmtId="11" fontId="0" fillId="33" borderId="43" xfId="0" applyNumberFormat="1" applyFill="1" applyBorder="1" applyAlignment="1">
      <alignment horizontal="center"/>
    </xf>
    <xf numFmtId="164" fontId="0" fillId="33" borderId="31" xfId="0" applyNumberFormat="1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166" fontId="8" fillId="0" borderId="33" xfId="0" applyNumberFormat="1" applyFont="1" applyFill="1" applyBorder="1" applyAlignment="1">
      <alignment horizontal="left"/>
    </xf>
    <xf numFmtId="2" fontId="8" fillId="0" borderId="33" xfId="0" applyNumberFormat="1" applyFont="1" applyFill="1" applyBorder="1" applyAlignment="1">
      <alignment horizontal="left"/>
    </xf>
    <xf numFmtId="165" fontId="8" fillId="0" borderId="33" xfId="0" applyNumberFormat="1" applyFont="1" applyFill="1" applyBorder="1" applyAlignment="1">
      <alignment horizontal="left"/>
    </xf>
    <xf numFmtId="165" fontId="8" fillId="34" borderId="33" xfId="0" applyNumberFormat="1" applyFont="1" applyFill="1" applyBorder="1" applyAlignment="1">
      <alignment horizontal="center"/>
    </xf>
    <xf numFmtId="11" fontId="8" fillId="0" borderId="33" xfId="0" applyNumberFormat="1" applyFont="1" applyFill="1" applyBorder="1" applyAlignment="1">
      <alignment horizontal="left"/>
    </xf>
    <xf numFmtId="0" fontId="0" fillId="0" borderId="46" xfId="0" applyFill="1" applyBorder="1" applyAlignment="1">
      <alignment/>
    </xf>
    <xf numFmtId="0" fontId="0" fillId="0" borderId="47" xfId="0" applyFont="1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7" xfId="0" applyFill="1" applyBorder="1" applyAlignment="1">
      <alignment/>
    </xf>
    <xf numFmtId="0" fontId="0" fillId="33" borderId="30" xfId="0" applyFont="1" applyFill="1" applyBorder="1" applyAlignment="1">
      <alignment horizontal="center"/>
    </xf>
    <xf numFmtId="166" fontId="0" fillId="33" borderId="10" xfId="0" applyNumberFormat="1" applyFont="1" applyFill="1" applyBorder="1" applyAlignment="1">
      <alignment horizontal="center"/>
    </xf>
    <xf numFmtId="166" fontId="0" fillId="33" borderId="35" xfId="0" applyNumberFormat="1" applyFill="1" applyBorder="1" applyAlignment="1">
      <alignment horizontal="center"/>
    </xf>
    <xf numFmtId="2" fontId="0" fillId="33" borderId="35" xfId="0" applyNumberFormat="1" applyFill="1" applyBorder="1" applyAlignment="1">
      <alignment horizontal="center"/>
    </xf>
    <xf numFmtId="11" fontId="0" fillId="33" borderId="35" xfId="0" applyNumberFormat="1" applyFill="1" applyBorder="1" applyAlignment="1">
      <alignment horizontal="center"/>
    </xf>
    <xf numFmtId="11" fontId="0" fillId="33" borderId="48" xfId="0" applyNumberFormat="1" applyFill="1" applyBorder="1" applyAlignment="1">
      <alignment horizontal="center"/>
    </xf>
    <xf numFmtId="164" fontId="0" fillId="33" borderId="36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6" fillId="0" borderId="4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left" vertical="center"/>
    </xf>
    <xf numFmtId="165" fontId="0" fillId="35" borderId="59" xfId="0" applyNumberForma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65" fontId="0" fillId="33" borderId="61" xfId="0" applyNumberFormat="1" applyFont="1" applyFill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left" vertical="center"/>
    </xf>
    <xf numFmtId="165" fontId="0" fillId="33" borderId="10" xfId="0" applyNumberFormat="1" applyFont="1" applyFill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165" fontId="0" fillId="0" borderId="64" xfId="0" applyNumberFormat="1" applyFont="1" applyFill="1" applyBorder="1" applyAlignment="1">
      <alignment horizontal="center" vertical="center"/>
    </xf>
    <xf numFmtId="164" fontId="0" fillId="0" borderId="63" xfId="0" applyNumberFormat="1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63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5" fontId="0" fillId="35" borderId="65" xfId="0" applyNumberFormat="1" applyFill="1" applyBorder="1" applyAlignment="1">
      <alignment horizontal="center" vertical="center"/>
    </xf>
    <xf numFmtId="165" fontId="0" fillId="35" borderId="64" xfId="0" applyNumberFormat="1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6" fontId="0" fillId="0" borderId="63" xfId="0" applyNumberFormat="1" applyFont="1" applyFill="1" applyBorder="1" applyAlignment="1">
      <alignment horizontal="center" vertical="center"/>
    </xf>
    <xf numFmtId="164" fontId="0" fillId="35" borderId="64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64" xfId="0" applyNumberFormat="1" applyFont="1" applyFill="1" applyBorder="1" applyAlignment="1">
      <alignment horizontal="center" vertical="center"/>
    </xf>
    <xf numFmtId="166" fontId="0" fillId="0" borderId="64" xfId="0" applyNumberFormat="1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4" fontId="0" fillId="0" borderId="63" xfId="0" applyNumberForma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64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2" fontId="0" fillId="33" borderId="64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left" vertical="center"/>
    </xf>
    <xf numFmtId="0" fontId="0" fillId="0" borderId="68" xfId="0" applyFont="1" applyFill="1" applyBorder="1" applyAlignment="1">
      <alignment horizontal="center" vertical="center"/>
    </xf>
    <xf numFmtId="2" fontId="0" fillId="0" borderId="69" xfId="0" applyNumberFormat="1" applyFont="1" applyFill="1" applyBorder="1" applyAlignment="1">
      <alignment horizontal="center" vertical="center"/>
    </xf>
    <xf numFmtId="164" fontId="0" fillId="0" borderId="67" xfId="0" applyNumberFormat="1" applyFont="1" applyFill="1" applyBorder="1" applyAlignment="1">
      <alignment horizontal="center" vertical="center"/>
    </xf>
    <xf numFmtId="2" fontId="0" fillId="0" borderId="68" xfId="0" applyNumberFormat="1" applyFon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67" xfId="0" applyNumberFormat="1" applyFill="1" applyBorder="1" applyAlignment="1">
      <alignment horizontal="center" vertical="center"/>
    </xf>
    <xf numFmtId="165" fontId="0" fillId="0" borderId="7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6" fontId="0" fillId="0" borderId="43" xfId="0" applyNumberFormat="1" applyFont="1" applyFill="1" applyBorder="1" applyAlignment="1">
      <alignment horizontal="center" vertical="center"/>
    </xf>
    <xf numFmtId="164" fontId="0" fillId="0" borderId="71" xfId="0" applyNumberFormat="1" applyFont="1" applyFill="1" applyBorder="1" applyAlignment="1">
      <alignment horizontal="center" vertical="center"/>
    </xf>
    <xf numFmtId="2" fontId="0" fillId="35" borderId="59" xfId="0" applyNumberFormat="1" applyFill="1" applyBorder="1" applyAlignment="1">
      <alignment horizontal="center" vertical="center"/>
    </xf>
    <xf numFmtId="2" fontId="0" fillId="33" borderId="60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2" fontId="0" fillId="35" borderId="72" xfId="0" applyNumberFormat="1" applyFill="1" applyBorder="1" applyAlignment="1">
      <alignment horizontal="center" vertical="center"/>
    </xf>
    <xf numFmtId="2" fontId="0" fillId="0" borderId="60" xfId="0" applyNumberFormat="1" applyFont="1" applyFill="1" applyBorder="1" applyAlignment="1">
      <alignment horizontal="center" vertical="center"/>
    </xf>
    <xf numFmtId="164" fontId="0" fillId="0" borderId="63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166" fontId="0" fillId="0" borderId="63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35" borderId="60" xfId="0" applyFont="1" applyFill="1" applyBorder="1" applyAlignment="1">
      <alignment horizontal="center" vertical="center"/>
    </xf>
    <xf numFmtId="0" fontId="0" fillId="35" borderId="64" xfId="0" applyFont="1" applyFill="1" applyBorder="1" applyAlignment="1">
      <alignment horizontal="center" vertical="center"/>
    </xf>
    <xf numFmtId="0" fontId="0" fillId="35" borderId="64" xfId="0" applyFont="1" applyFill="1" applyBorder="1" applyAlignment="1">
      <alignment horizontal="center" vertical="center"/>
    </xf>
    <xf numFmtId="165" fontId="0" fillId="0" borderId="73" xfId="0" applyNumberFormat="1" applyFont="1" applyFill="1" applyBorder="1" applyAlignment="1">
      <alignment horizontal="center" vertical="center"/>
    </xf>
    <xf numFmtId="2" fontId="0" fillId="0" borderId="63" xfId="0" applyNumberFormat="1" applyFont="1" applyFill="1" applyBorder="1" applyAlignment="1">
      <alignment horizontal="center" vertical="center"/>
    </xf>
    <xf numFmtId="2" fontId="0" fillId="0" borderId="67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164" fontId="0" fillId="0" borderId="83" xfId="0" applyNumberFormat="1" applyBorder="1" applyAlignment="1">
      <alignment horizontal="center"/>
    </xf>
    <xf numFmtId="164" fontId="0" fillId="0" borderId="84" xfId="0" applyNumberFormat="1" applyBorder="1" applyAlignment="1">
      <alignment horizontal="center"/>
    </xf>
    <xf numFmtId="164" fontId="0" fillId="0" borderId="85" xfId="0" applyNumberFormat="1" applyBorder="1" applyAlignment="1">
      <alignment horizontal="center"/>
    </xf>
    <xf numFmtId="164" fontId="0" fillId="0" borderId="65" xfId="0" applyNumberFormat="1" applyBorder="1" applyAlignment="1">
      <alignment horizontal="center"/>
    </xf>
    <xf numFmtId="164" fontId="0" fillId="0" borderId="70" xfId="0" applyNumberFormat="1" applyBorder="1" applyAlignment="1">
      <alignment horizontal="center"/>
    </xf>
    <xf numFmtId="164" fontId="0" fillId="0" borderId="86" xfId="0" applyNumberFormat="1" applyBorder="1" applyAlignment="1">
      <alignment horizontal="center"/>
    </xf>
    <xf numFmtId="164" fontId="0" fillId="0" borderId="87" xfId="0" applyNumberFormat="1" applyBorder="1" applyAlignment="1">
      <alignment horizontal="center"/>
    </xf>
    <xf numFmtId="164" fontId="0" fillId="0" borderId="88" xfId="0" applyNumberFormat="1" applyBorder="1" applyAlignment="1">
      <alignment horizontal="center"/>
    </xf>
    <xf numFmtId="164" fontId="0" fillId="0" borderId="89" xfId="0" applyNumberFormat="1" applyBorder="1" applyAlignment="1">
      <alignment horizontal="center"/>
    </xf>
    <xf numFmtId="164" fontId="0" fillId="0" borderId="90" xfId="0" applyNumberFormat="1" applyBorder="1" applyAlignment="1">
      <alignment horizontal="center"/>
    </xf>
    <xf numFmtId="164" fontId="0" fillId="0" borderId="91" xfId="0" applyNumberFormat="1" applyBorder="1" applyAlignment="1">
      <alignment horizontal="center"/>
    </xf>
    <xf numFmtId="164" fontId="0" fillId="0" borderId="92" xfId="0" applyNumberFormat="1" applyBorder="1" applyAlignment="1">
      <alignment horizontal="center"/>
    </xf>
    <xf numFmtId="164" fontId="0" fillId="0" borderId="93" xfId="0" applyNumberFormat="1" applyBorder="1" applyAlignment="1">
      <alignment horizontal="center"/>
    </xf>
    <xf numFmtId="164" fontId="0" fillId="0" borderId="94" xfId="0" applyNumberFormat="1" applyBorder="1" applyAlignment="1">
      <alignment horizontal="center"/>
    </xf>
    <xf numFmtId="164" fontId="0" fillId="0" borderId="95" xfId="0" applyNumberFormat="1" applyBorder="1" applyAlignment="1">
      <alignment horizontal="center"/>
    </xf>
    <xf numFmtId="164" fontId="0" fillId="0" borderId="96" xfId="0" applyNumberFormat="1" applyBorder="1" applyAlignment="1">
      <alignment horizontal="center"/>
    </xf>
    <xf numFmtId="164" fontId="0" fillId="0" borderId="97" xfId="0" applyNumberForma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164" fontId="0" fillId="0" borderId="84" xfId="0" applyNumberFormat="1" applyFont="1" applyBorder="1" applyAlignment="1">
      <alignment horizontal="center"/>
    </xf>
    <xf numFmtId="164" fontId="0" fillId="0" borderId="98" xfId="0" applyNumberFormat="1" applyFont="1" applyBorder="1" applyAlignment="1">
      <alignment horizontal="center"/>
    </xf>
    <xf numFmtId="164" fontId="0" fillId="0" borderId="99" xfId="0" applyNumberFormat="1" applyFont="1" applyBorder="1" applyAlignment="1">
      <alignment horizontal="center"/>
    </xf>
    <xf numFmtId="164" fontId="0" fillId="0" borderId="70" xfId="0" applyNumberFormat="1" applyFont="1" applyBorder="1" applyAlignment="1">
      <alignment horizontal="center"/>
    </xf>
    <xf numFmtId="164" fontId="0" fillId="0" borderId="88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87" xfId="0" applyNumberFormat="1" applyFont="1" applyBorder="1" applyAlignment="1">
      <alignment horizontal="center"/>
    </xf>
    <xf numFmtId="164" fontId="0" fillId="0" borderId="6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0" xfId="0" applyNumberFormat="1" applyBorder="1" applyAlignment="1">
      <alignment horizontal="center"/>
    </xf>
    <xf numFmtId="164" fontId="0" fillId="0" borderId="101" xfId="0" applyNumberFormat="1" applyBorder="1" applyAlignment="1">
      <alignment horizontal="center"/>
    </xf>
    <xf numFmtId="164" fontId="0" fillId="0" borderId="10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03" xfId="0" applyNumberFormat="1" applyBorder="1" applyAlignment="1">
      <alignment horizontal="center"/>
    </xf>
    <xf numFmtId="0" fontId="0" fillId="0" borderId="103" xfId="0" applyBorder="1" applyAlignment="1">
      <alignment horizontal="center"/>
    </xf>
    <xf numFmtId="0" fontId="7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1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62" fillId="0" borderId="0" xfId="52" applyAlignment="1">
      <alignment/>
    </xf>
    <xf numFmtId="0" fontId="7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74" fillId="0" borderId="0" xfId="0" applyFont="1" applyAlignment="1">
      <alignment horizontal="right"/>
    </xf>
    <xf numFmtId="0" fontId="72" fillId="0" borderId="0" xfId="0" applyFont="1" applyAlignment="1">
      <alignment horizontal="left"/>
    </xf>
    <xf numFmtId="164" fontId="0" fillId="0" borderId="104" xfId="0" applyNumberFormat="1" applyBorder="1" applyAlignment="1">
      <alignment horizontal="center"/>
    </xf>
    <xf numFmtId="164" fontId="0" fillId="0" borderId="105" xfId="0" applyNumberFormat="1" applyFont="1" applyBorder="1" applyAlignment="1">
      <alignment horizontal="center"/>
    </xf>
    <xf numFmtId="164" fontId="0" fillId="0" borderId="106" xfId="0" applyNumberFormat="1" applyBorder="1" applyAlignment="1">
      <alignment horizontal="center"/>
    </xf>
    <xf numFmtId="164" fontId="0" fillId="0" borderId="107" xfId="0" applyNumberFormat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8" xfId="0" applyFont="1" applyBorder="1" applyAlignment="1">
      <alignment horizontal="center"/>
    </xf>
    <xf numFmtId="164" fontId="0" fillId="0" borderId="106" xfId="0" applyNumberFormat="1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109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10" xfId="0" applyNumberFormat="1" applyBorder="1" applyAlignment="1">
      <alignment horizontal="center"/>
    </xf>
    <xf numFmtId="164" fontId="0" fillId="0" borderId="110" xfId="0" applyNumberFormat="1" applyFont="1" applyBorder="1" applyAlignment="1">
      <alignment horizontal="center"/>
    </xf>
    <xf numFmtId="164" fontId="0" fillId="0" borderId="111" xfId="0" applyNumberFormat="1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35" borderId="70" xfId="0" applyFill="1" applyBorder="1" applyAlignment="1">
      <alignment horizontal="center"/>
    </xf>
    <xf numFmtId="164" fontId="0" fillId="36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74" fillId="0" borderId="0" xfId="0" applyFont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0" fillId="0" borderId="120" xfId="0" applyFont="1" applyBorder="1" applyAlignment="1">
      <alignment horizontal="center"/>
    </xf>
    <xf numFmtId="0" fontId="18" fillId="6" borderId="20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Psychrometric  chart  for    H = 0  [m.a.s.l.]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-0.01375"/>
          <c:w val="0.993"/>
          <c:h val="0.9185"/>
        </c:manualLayout>
      </c:layout>
      <c:scatterChart>
        <c:scatterStyle val="smoothMarker"/>
        <c:varyColors val="0"/>
        <c:ser>
          <c:idx val="0"/>
          <c:order val="0"/>
          <c:tx>
            <c:v>10%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m.a.s.l.'!$C$10:$C$29</c:f>
              <c:numCache/>
            </c:numRef>
          </c:yVal>
          <c:smooth val="1"/>
        </c:ser>
        <c:ser>
          <c:idx val="1"/>
          <c:order val="1"/>
          <c:tx>
            <c:v>20%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m.a.s.l.'!$D$10:$D$29</c:f>
              <c:numCache/>
            </c:numRef>
          </c:yVal>
          <c:smooth val="1"/>
        </c:ser>
        <c:ser>
          <c:idx val="2"/>
          <c:order val="2"/>
          <c:tx>
            <c:v>30%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m.a.s.l.'!$E$10:$E$29</c:f>
              <c:numCache/>
            </c:numRef>
          </c:yVal>
          <c:smooth val="1"/>
        </c:ser>
        <c:ser>
          <c:idx val="3"/>
          <c:order val="3"/>
          <c:tx>
            <c:v>40%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m.a.s.l.'!$F$10:$F$29</c:f>
              <c:numCache/>
            </c:numRef>
          </c:yVal>
          <c:smooth val="1"/>
        </c:ser>
        <c:ser>
          <c:idx val="4"/>
          <c:order val="4"/>
          <c:tx>
            <c:v>50%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m.a.s.l.'!$G$10:$G$29</c:f>
              <c:numCache/>
            </c:numRef>
          </c:yVal>
          <c:smooth val="1"/>
        </c:ser>
        <c:ser>
          <c:idx val="5"/>
          <c:order val="5"/>
          <c:tx>
            <c:v>60%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m.a.s.l.'!$H$10:$H$29</c:f>
              <c:numCache/>
            </c:numRef>
          </c:yVal>
          <c:smooth val="1"/>
        </c:ser>
        <c:ser>
          <c:idx val="6"/>
          <c:order val="6"/>
          <c:tx>
            <c:v>70%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m.a.s.l.'!$I$10:$I$29</c:f>
              <c:numCache/>
            </c:numRef>
          </c:yVal>
          <c:smooth val="1"/>
        </c:ser>
        <c:ser>
          <c:idx val="7"/>
          <c:order val="7"/>
          <c:tx>
            <c:v>80%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m.a.s.l.'!$J$10:$J$29</c:f>
              <c:numCache/>
            </c:numRef>
          </c:yVal>
          <c:smooth val="1"/>
        </c:ser>
        <c:ser>
          <c:idx val="8"/>
          <c:order val="8"/>
          <c:tx>
            <c:v>90%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m.a.s.l.'!$K$10:$K$29</c:f>
              <c:numCache/>
            </c:numRef>
          </c:yVal>
          <c:smooth val="1"/>
        </c:ser>
        <c:ser>
          <c:idx val="9"/>
          <c:order val="9"/>
          <c:tx>
            <c:v>100%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m.a.s.l.'!$L$10:$L$29</c:f>
              <c:numCache/>
            </c:numRef>
          </c:yVal>
          <c:smooth val="1"/>
        </c:ser>
        <c:ser>
          <c:idx val="10"/>
          <c:order val="10"/>
          <c:tx>
            <c:v>10kJ/kg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m.a.s.l.'!$B$35:$B$37</c:f>
              <c:numCache/>
            </c:numRef>
          </c:xVal>
          <c:yVal>
            <c:numRef>
              <c:f>'H = 0  m.a.s.l.'!$D$35:$D$37</c:f>
              <c:numCache/>
            </c:numRef>
          </c:yVal>
          <c:smooth val="1"/>
        </c:ser>
        <c:ser>
          <c:idx val="11"/>
          <c:order val="11"/>
          <c:tx>
            <c:v>20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m.a.s.l.'!$B$35:$B$39</c:f>
              <c:numCache/>
            </c:numRef>
          </c:xVal>
          <c:yVal>
            <c:numRef>
              <c:f>'H = 0  m.a.s.l.'!$E$35:$E$39</c:f>
              <c:numCache/>
            </c:numRef>
          </c:yVal>
          <c:smooth val="1"/>
        </c:ser>
        <c:ser>
          <c:idx val="12"/>
          <c:order val="12"/>
          <c:tx>
            <c:v>30kJ/kg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m.a.s.l.'!$B$35:$B$41</c:f>
              <c:numCache/>
            </c:numRef>
          </c:xVal>
          <c:yVal>
            <c:numRef>
              <c:f>'H = 0  m.a.s.l.'!$F$35:$F$41</c:f>
              <c:numCache/>
            </c:numRef>
          </c:yVal>
          <c:smooth val="1"/>
        </c:ser>
        <c:ser>
          <c:idx val="13"/>
          <c:order val="13"/>
          <c:tx>
            <c:v>40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m.a.s.l.'!$B$35:$B$43</c:f>
              <c:numCache/>
            </c:numRef>
          </c:xVal>
          <c:yVal>
            <c:numRef>
              <c:f>'H = 0  m.a.s.l.'!$G$35:$G$43</c:f>
              <c:numCache/>
            </c:numRef>
          </c:yVal>
          <c:smooth val="1"/>
        </c:ser>
        <c:ser>
          <c:idx val="14"/>
          <c:order val="14"/>
          <c:tx>
            <c:v>50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m.a.s.l.'!$H$35:$H$45</c:f>
              <c:numCache/>
            </c:numRef>
          </c:yVal>
          <c:smooth val="1"/>
        </c:ser>
        <c:ser>
          <c:idx val="15"/>
          <c:order val="15"/>
          <c:tx>
            <c:v>60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m.a.s.l.'!$I$35:$I$45</c:f>
              <c:numCache/>
            </c:numRef>
          </c:yVal>
          <c:smooth val="1"/>
        </c:ser>
        <c:ser>
          <c:idx val="16"/>
          <c:order val="16"/>
          <c:tx>
            <c:v>70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m.a.s.l.'!$J$35:$J$45</c:f>
              <c:numCache/>
            </c:numRef>
          </c:yVal>
          <c:smooth val="1"/>
        </c:ser>
        <c:ser>
          <c:idx val="17"/>
          <c:order val="17"/>
          <c:tx>
            <c:v>80 kJ/kg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m.a.s.l.'!$K$35:$K$45</c:f>
              <c:numCache/>
            </c:numRef>
          </c:yVal>
          <c:smooth val="1"/>
        </c:ser>
        <c:ser>
          <c:idx val="18"/>
          <c:order val="18"/>
          <c:tx>
            <c:v>90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m.a.s.l.'!$L$35:$L$45</c:f>
              <c:numCache/>
            </c:numRef>
          </c:yVal>
          <c:smooth val="1"/>
        </c:ser>
        <c:ser>
          <c:idx val="19"/>
          <c:order val="19"/>
          <c:tx>
            <c:v>100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m.a.s.l.'!$M$35:$M$45</c:f>
              <c:numCache/>
            </c:numRef>
          </c:yVal>
          <c:smooth val="1"/>
        </c:ser>
        <c:ser>
          <c:idx val="27"/>
          <c:order val="20"/>
          <c:tx>
            <c:v>110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m.a.s.l.'!$B$37:$B$45</c:f>
              <c:numCache/>
            </c:numRef>
          </c:xVal>
          <c:yVal>
            <c:numRef>
              <c:f>'H = 0  m.a.s.l.'!$N$37:$N$45</c:f>
              <c:numCache/>
            </c:numRef>
          </c:yVal>
          <c:smooth val="1"/>
        </c:ser>
        <c:ser>
          <c:idx val="28"/>
          <c:order val="21"/>
          <c:tx>
            <c:v>120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m.a.s.l.'!$B$37:$B$45</c:f>
              <c:numCache/>
            </c:numRef>
          </c:xVal>
          <c:yVal>
            <c:numRef>
              <c:f>'H = 0  m.a.s.l.'!$O$37:$O$45</c:f>
              <c:numCache/>
            </c:numRef>
          </c:yVal>
          <c:smooth val="1"/>
        </c:ser>
        <c:ser>
          <c:idx val="20"/>
          <c:order val="22"/>
          <c:tx>
            <c:v>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m.a.s.l.'!$B$60:$B$63</c:f>
              <c:numCache/>
            </c:numRef>
          </c:xVal>
          <c:yVal>
            <c:numRef>
              <c:f>'H = 0  m.a.s.l.'!$C$60:$C$63</c:f>
              <c:numCache/>
            </c:numRef>
          </c:yVal>
          <c:smooth val="1"/>
        </c:ser>
        <c:ser>
          <c:idx val="21"/>
          <c:order val="23"/>
          <c:tx>
            <c:v>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m.a.s.l.'!$B$60:$B$66</c:f>
              <c:numCache/>
            </c:numRef>
          </c:xVal>
          <c:yVal>
            <c:numRef>
              <c:f>'H = 0  m.a.s.l.'!$D$60:$D$66</c:f>
              <c:numCache/>
            </c:numRef>
          </c:yVal>
          <c:smooth val="1"/>
        </c:ser>
        <c:ser>
          <c:idx val="22"/>
          <c:order val="24"/>
          <c:tx>
            <c:v>10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m.a.s.l.'!$B$62:$B$69</c:f>
              <c:numCache/>
            </c:numRef>
          </c:xVal>
          <c:yVal>
            <c:numRef>
              <c:f>'H = 0  m.a.s.l.'!$E$62:$E$69</c:f>
              <c:numCache/>
            </c:numRef>
          </c:yVal>
          <c:smooth val="1"/>
        </c:ser>
        <c:ser>
          <c:idx val="23"/>
          <c:order val="25"/>
          <c:tx>
            <c:v>15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m.a.s.l.'!$B$63:$B$73</c:f>
              <c:numCache/>
            </c:numRef>
          </c:xVal>
          <c:yVal>
            <c:numRef>
              <c:f>'H = 0  m.a.s.l.'!$F$63:$F$73</c:f>
              <c:numCache/>
            </c:numRef>
          </c:yVal>
          <c:smooth val="1"/>
        </c:ser>
        <c:ser>
          <c:idx val="24"/>
          <c:order val="26"/>
          <c:tx>
            <c:v>20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m.a.s.l.'!$B$64:$B$78</c:f>
              <c:numCache/>
            </c:numRef>
          </c:xVal>
          <c:yVal>
            <c:numRef>
              <c:f>'H = 0  m.a.s.l.'!$G$64:$G$78</c:f>
              <c:numCache/>
            </c:numRef>
          </c:yVal>
          <c:smooth val="1"/>
        </c:ser>
        <c:ser>
          <c:idx val="25"/>
          <c:order val="27"/>
          <c:tx>
            <c:v>25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m.a.s.l.'!$B$65:$B$80</c:f>
              <c:numCache/>
            </c:numRef>
          </c:xVal>
          <c:yVal>
            <c:numRef>
              <c:f>'H = 0  m.a.s.l.'!$H$65:$H$80</c:f>
              <c:numCache/>
            </c:numRef>
          </c:yVal>
          <c:smooth val="1"/>
        </c:ser>
        <c:ser>
          <c:idx val="26"/>
          <c:order val="28"/>
          <c:tx>
            <c:v>30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m.a.s.l.'!$B$66:$B$80</c:f>
              <c:numCache/>
            </c:numRef>
          </c:xVal>
          <c:yVal>
            <c:numRef>
              <c:f>'H = 0  m.a.s.l.'!$I$66:$I$80</c:f>
              <c:numCache/>
            </c:numRef>
          </c:yVal>
          <c:smooth val="1"/>
        </c:ser>
        <c:ser>
          <c:idx val="29"/>
          <c:order val="29"/>
          <c:tx>
            <c:v>35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m.a.s.l.'!$B$67:$B$80</c:f>
              <c:numCache/>
            </c:numRef>
          </c:xVal>
          <c:yVal>
            <c:numRef>
              <c:f>'H = 0  m.a.s.l.'!$J$67:$J$80</c:f>
              <c:numCache/>
            </c:numRef>
          </c:yVal>
          <c:smooth val="1"/>
        </c:ser>
        <c:ser>
          <c:idx val="31"/>
          <c:order val="30"/>
          <c:tx>
            <c:v>40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m.a.s.l.'!$B$68:$B$80</c:f>
              <c:numCache/>
            </c:numRef>
          </c:xVal>
          <c:yVal>
            <c:numRef>
              <c:f>'H = 0  m.a.s.l.'!$K$68:$K$80</c:f>
              <c:numCache/>
            </c:numRef>
          </c:yVal>
          <c:smooth val="1"/>
        </c:ser>
        <c:axId val="62955781"/>
        <c:axId val="29731118"/>
      </c:scatterChart>
      <c:valAx>
        <c:axId val="6295578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Dry bulb temperature   ºC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31118"/>
        <c:crosses val="autoZero"/>
        <c:crossBetween val="midCat"/>
        <c:dispUnits/>
      </c:valAx>
      <c:valAx>
        <c:axId val="29731118"/>
        <c:scaling>
          <c:orientation val="minMax"/>
          <c:max val="0.0500000000000000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557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Psychrometric chart   for   H = 5300  [m.a.s.l.]</a:t>
            </a:r>
          </a:p>
        </c:rich>
      </c:tx>
      <c:layout>
        <c:manualLayout>
          <c:xMode val="factor"/>
          <c:yMode val="factor"/>
          <c:x val="-0.000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475"/>
          <c:w val="0.99175"/>
          <c:h val="0.923"/>
        </c:manualLayout>
      </c:layout>
      <c:scatterChart>
        <c:scatterStyle val="smoothMarker"/>
        <c:varyColors val="0"/>
        <c:ser>
          <c:idx val="0"/>
          <c:order val="0"/>
          <c:tx>
            <c:v>10%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m.a.s.l.'!$B$7:$B$17</c:f>
              <c:numCache/>
            </c:numRef>
          </c:xVal>
          <c:yVal>
            <c:numRef>
              <c:f>'H = 5300  m.a.s.l.'!$C$7:$C$17</c:f>
              <c:numCache/>
            </c:numRef>
          </c:yVal>
          <c:smooth val="1"/>
        </c:ser>
        <c:ser>
          <c:idx val="1"/>
          <c:order val="1"/>
          <c:tx>
            <c:v>20%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m.a.s.l.'!$B$7:$B$17</c:f>
              <c:numCache/>
            </c:numRef>
          </c:xVal>
          <c:yVal>
            <c:numRef>
              <c:f>'H = 5300  m.a.s.l.'!$D$7:$D$17</c:f>
              <c:numCache/>
            </c:numRef>
          </c:yVal>
          <c:smooth val="1"/>
        </c:ser>
        <c:ser>
          <c:idx val="2"/>
          <c:order val="2"/>
          <c:tx>
            <c:v>30%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m.a.s.l.'!$B$7:$B$18</c:f>
              <c:numCache/>
            </c:numRef>
          </c:xVal>
          <c:yVal>
            <c:numRef>
              <c:f>'H = 5300  m.a.s.l.'!$E$7:$E$18</c:f>
              <c:numCache/>
            </c:numRef>
          </c:yVal>
          <c:smooth val="1"/>
        </c:ser>
        <c:ser>
          <c:idx val="3"/>
          <c:order val="3"/>
          <c:tx>
            <c:v>40%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m.a.s.l.'!$B$7:$B$17</c:f>
              <c:numCache/>
            </c:numRef>
          </c:xVal>
          <c:yVal>
            <c:numRef>
              <c:f>'H = 5300  m.a.s.l.'!$F$7:$F$17</c:f>
              <c:numCache/>
            </c:numRef>
          </c:yVal>
          <c:smooth val="1"/>
        </c:ser>
        <c:ser>
          <c:idx val="4"/>
          <c:order val="4"/>
          <c:tx>
            <c:v>50%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m.a.s.l.'!$B$7:$B$16</c:f>
              <c:numCache/>
            </c:numRef>
          </c:xVal>
          <c:yVal>
            <c:numRef>
              <c:f>'H = 5300  m.a.s.l.'!$G$7:$G$16</c:f>
              <c:numCache/>
            </c:numRef>
          </c:yVal>
          <c:smooth val="1"/>
        </c:ser>
        <c:ser>
          <c:idx val="5"/>
          <c:order val="5"/>
          <c:tx>
            <c:v>60%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m.a.s.l.'!$B$7:$B$15</c:f>
              <c:numCache/>
            </c:numRef>
          </c:xVal>
          <c:yVal>
            <c:numRef>
              <c:f>'H = 5300  m.a.s.l.'!$H$7:$H$15</c:f>
              <c:numCache/>
            </c:numRef>
          </c:yVal>
          <c:smooth val="1"/>
        </c:ser>
        <c:ser>
          <c:idx val="6"/>
          <c:order val="6"/>
          <c:tx>
            <c:v>70%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m.a.s.l.'!$B$7:$B$14</c:f>
              <c:numCache/>
            </c:numRef>
          </c:xVal>
          <c:yVal>
            <c:numRef>
              <c:f>'H = 5300  m.a.s.l.'!$I$7:$I$14</c:f>
              <c:numCache/>
            </c:numRef>
          </c:yVal>
          <c:smooth val="1"/>
        </c:ser>
        <c:ser>
          <c:idx val="7"/>
          <c:order val="7"/>
          <c:tx>
            <c:v>80%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m.a.s.l.'!$B$7:$B$14</c:f>
              <c:numCache/>
            </c:numRef>
          </c:xVal>
          <c:yVal>
            <c:numRef>
              <c:f>'H = 5300  m.a.s.l.'!$J$7:$J$14</c:f>
              <c:numCache/>
            </c:numRef>
          </c:yVal>
          <c:smooth val="1"/>
        </c:ser>
        <c:ser>
          <c:idx val="8"/>
          <c:order val="8"/>
          <c:tx>
            <c:v>90%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m.a.s.l.'!$B$7:$B$14</c:f>
              <c:numCache/>
            </c:numRef>
          </c:xVal>
          <c:yVal>
            <c:numRef>
              <c:f>'H = 5300  m.a.s.l.'!$K$7:$K$14</c:f>
              <c:numCache/>
            </c:numRef>
          </c:yVal>
          <c:smooth val="1"/>
        </c:ser>
        <c:ser>
          <c:idx val="9"/>
          <c:order val="9"/>
          <c:tx>
            <c:v>100%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m.a.s.l.'!$B$7:$B$13</c:f>
              <c:numCache/>
            </c:numRef>
          </c:xVal>
          <c:yVal>
            <c:numRef>
              <c:f>'H = 5300  m.a.s.l.'!$L$7:$L$13</c:f>
              <c:numCache/>
            </c:numRef>
          </c:yVal>
          <c:smooth val="1"/>
        </c:ser>
        <c:ser>
          <c:idx val="10"/>
          <c:order val="10"/>
          <c:tx>
            <c:v>10kJ/kg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m.a.s.l.'!$B$32:$B$34</c:f>
              <c:numCache/>
            </c:numRef>
          </c:xVal>
          <c:yVal>
            <c:numRef>
              <c:f>'H = 5300  m.a.s.l.'!$D$32:$D$34</c:f>
              <c:numCache/>
            </c:numRef>
          </c:yVal>
          <c:smooth val="1"/>
        </c:ser>
        <c:ser>
          <c:idx val="11"/>
          <c:order val="11"/>
          <c:tx>
            <c:v>20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m.a.s.l.'!$B$32:$B$36</c:f>
              <c:numCache/>
            </c:numRef>
          </c:xVal>
          <c:yVal>
            <c:numRef>
              <c:f>'H = 5300  m.a.s.l.'!$E$32:$E$36</c:f>
              <c:numCache/>
            </c:numRef>
          </c:yVal>
          <c:smooth val="1"/>
        </c:ser>
        <c:ser>
          <c:idx val="12"/>
          <c:order val="12"/>
          <c:tx>
            <c:v>30kJ/kg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m.a.s.l.'!$B$32:$B$38</c:f>
              <c:numCache/>
            </c:numRef>
          </c:xVal>
          <c:yVal>
            <c:numRef>
              <c:f>'H = 5300  m.a.s.l.'!$F$32:$F$38</c:f>
              <c:numCache/>
            </c:numRef>
          </c:yVal>
          <c:smooth val="1"/>
        </c:ser>
        <c:ser>
          <c:idx val="13"/>
          <c:order val="13"/>
          <c:tx>
            <c:v>40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m.a.s.l.'!$B$32:$B$40</c:f>
              <c:numCache/>
            </c:numRef>
          </c:xVal>
          <c:yVal>
            <c:numRef>
              <c:f>'H = 5300  m.a.s.l.'!$G$32:$G$40</c:f>
              <c:numCache/>
            </c:numRef>
          </c:yVal>
          <c:smooth val="1"/>
        </c:ser>
        <c:ser>
          <c:idx val="14"/>
          <c:order val="14"/>
          <c:tx>
            <c:v>50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m.a.s.l.'!$H$32:$H$42</c:f>
              <c:numCache/>
            </c:numRef>
          </c:yVal>
          <c:smooth val="1"/>
        </c:ser>
        <c:ser>
          <c:idx val="15"/>
          <c:order val="15"/>
          <c:tx>
            <c:v>60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m.a.s.l.'!$I$32:$I$42</c:f>
              <c:numCache/>
            </c:numRef>
          </c:yVal>
          <c:smooth val="1"/>
        </c:ser>
        <c:ser>
          <c:idx val="16"/>
          <c:order val="16"/>
          <c:tx>
            <c:v>70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m.a.s.l.'!$J$32:$J$42</c:f>
              <c:numCache/>
            </c:numRef>
          </c:yVal>
          <c:smooth val="1"/>
        </c:ser>
        <c:ser>
          <c:idx val="17"/>
          <c:order val="17"/>
          <c:tx>
            <c:v>80 kJ/kg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m.a.s.l.'!$K$32:$K$42</c:f>
              <c:numCache/>
            </c:numRef>
          </c:yVal>
          <c:smooth val="1"/>
        </c:ser>
        <c:ser>
          <c:idx val="18"/>
          <c:order val="18"/>
          <c:tx>
            <c:v>90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m.a.s.l.'!$L$32:$L$42</c:f>
              <c:numCache/>
            </c:numRef>
          </c:yVal>
          <c:smooth val="1"/>
        </c:ser>
        <c:ser>
          <c:idx val="19"/>
          <c:order val="19"/>
          <c:tx>
            <c:v>100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m.a.s.l.'!$M$32:$M$42</c:f>
              <c:numCache/>
            </c:numRef>
          </c:yVal>
          <c:smooth val="1"/>
        </c:ser>
        <c:ser>
          <c:idx val="20"/>
          <c:order val="20"/>
          <c:tx>
            <c:v>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m.a.s.l.'!$B$57:$B$60</c:f>
              <c:numCache/>
            </c:numRef>
          </c:xVal>
          <c:yVal>
            <c:numRef>
              <c:f>'H = 5300  m.a.s.l.'!$C$57:$C$60</c:f>
              <c:numCache/>
            </c:numRef>
          </c:yVal>
          <c:smooth val="1"/>
        </c:ser>
        <c:ser>
          <c:idx val="21"/>
          <c:order val="21"/>
          <c:tx>
            <c:v>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m.a.s.l.'!$B$57:$B$63</c:f>
              <c:numCache/>
            </c:numRef>
          </c:xVal>
          <c:yVal>
            <c:numRef>
              <c:f>'H = 5300  m.a.s.l.'!$D$57:$D$63</c:f>
              <c:numCache/>
            </c:numRef>
          </c:yVal>
          <c:smooth val="1"/>
        </c:ser>
        <c:ser>
          <c:idx val="22"/>
          <c:order val="22"/>
          <c:tx>
            <c:v>10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m.a.s.l.'!$B$59:$B$66</c:f>
              <c:numCache/>
            </c:numRef>
          </c:xVal>
          <c:yVal>
            <c:numRef>
              <c:f>'H = 5300  m.a.s.l.'!$E$59:$E$66</c:f>
              <c:numCache/>
            </c:numRef>
          </c:yVal>
          <c:smooth val="1"/>
        </c:ser>
        <c:ser>
          <c:idx val="23"/>
          <c:order val="23"/>
          <c:tx>
            <c:v>15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m.a.s.l.'!$B$60:$B$70</c:f>
              <c:numCache/>
            </c:numRef>
          </c:xVal>
          <c:yVal>
            <c:numRef>
              <c:f>'H = 5300  m.a.s.l.'!$F$60:$F$70</c:f>
              <c:numCache/>
            </c:numRef>
          </c:yVal>
          <c:smooth val="1"/>
        </c:ser>
        <c:ser>
          <c:idx val="24"/>
          <c:order val="24"/>
          <c:tx>
            <c:v>20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m.a.s.l.'!$B$61:$B$75</c:f>
              <c:numCache/>
            </c:numRef>
          </c:xVal>
          <c:yVal>
            <c:numRef>
              <c:f>'H = 5300  m.a.s.l.'!$G$61:$G$75</c:f>
              <c:numCache/>
            </c:numRef>
          </c:yVal>
          <c:smooth val="1"/>
        </c:ser>
        <c:ser>
          <c:idx val="25"/>
          <c:order val="25"/>
          <c:tx>
            <c:v>25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m.a.s.l.'!$B$62:$B$77</c:f>
              <c:numCache/>
            </c:numRef>
          </c:xVal>
          <c:yVal>
            <c:numRef>
              <c:f>'H = 5300  m.a.s.l.'!$H$62:$H$77</c:f>
              <c:numCache/>
            </c:numRef>
          </c:yVal>
          <c:smooth val="1"/>
        </c:ser>
        <c:ser>
          <c:idx val="26"/>
          <c:order val="26"/>
          <c:tx>
            <c:v>30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m.a.s.l.'!$B$63:$B$77</c:f>
              <c:numCache/>
            </c:numRef>
          </c:xVal>
          <c:yVal>
            <c:numRef>
              <c:f>'H = 5300  m.a.s.l.'!$I$63:$I$77</c:f>
              <c:numCache/>
            </c:numRef>
          </c:yVal>
          <c:smooth val="1"/>
        </c:ser>
        <c:axId val="66253471"/>
        <c:axId val="59410328"/>
      </c:scatterChart>
      <c:valAx>
        <c:axId val="6625347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Dry bulb temperature   ºC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10328"/>
        <c:crosses val="autoZero"/>
        <c:crossBetween val="midCat"/>
        <c:dispUnits/>
      </c:valAx>
      <c:valAx>
        <c:axId val="59410328"/>
        <c:scaling>
          <c:orientation val="minMax"/>
          <c:max val="0.050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534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Process with humidity linear dependent with the temperature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4775"/>
          <c:w val="0.9265"/>
          <c:h val="0.928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3"/>
              <c:pt idx="0">
                <c:v>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  <c:pt idx="5">
                <c:v>30</c:v>
              </c:pt>
              <c:pt idx="6">
                <c:v>31</c:v>
              </c:pt>
              <c:pt idx="7">
                <c:v>32</c:v>
              </c:pt>
              <c:pt idx="8">
                <c:v>33</c:v>
              </c:pt>
              <c:pt idx="9">
                <c:v>34</c:v>
              </c:pt>
              <c:pt idx="10">
                <c:v>35</c:v>
              </c:pt>
              <c:pt idx="11">
                <c:v>36</c:v>
              </c:pt>
              <c:pt idx="12">
                <c:v>37</c:v>
              </c:pt>
            </c:numLit>
          </c:xVal>
          <c:yVal>
            <c:numLit>
              <c:ptCount val="13"/>
              <c:pt idx="0">
                <c:v>0.00988159974720023</c:v>
              </c:pt>
              <c:pt idx="1">
                <c:v>0.0107160013066188</c:v>
              </c:pt>
              <c:pt idx="2">
                <c:v>0.0115504028660373</c:v>
              </c:pt>
              <c:pt idx="3">
                <c:v>0.012384804425456</c:v>
              </c:pt>
              <c:pt idx="4">
                <c:v>0.0132192059848746</c:v>
              </c:pt>
              <c:pt idx="5">
                <c:v>0.0140536075442932</c:v>
              </c:pt>
              <c:pt idx="6">
                <c:v>0.0148880091037118</c:v>
              </c:pt>
              <c:pt idx="7">
                <c:v>0.0157224106631304</c:v>
              </c:pt>
              <c:pt idx="8">
                <c:v>0.0165568122225491</c:v>
              </c:pt>
              <c:pt idx="9">
                <c:v>0.0173912137819677</c:v>
              </c:pt>
              <c:pt idx="10">
                <c:v>0.0182256153413862</c:v>
              </c:pt>
              <c:pt idx="11">
                <c:v>0.0190600169008048</c:v>
              </c:pt>
              <c:pt idx="12">
                <c:v>0.0198944184602234</c:v>
              </c:pt>
            </c:numLit>
          </c:yVal>
          <c:smooth val="1"/>
        </c:ser>
        <c:axId val="64930905"/>
        <c:axId val="47507234"/>
      </c:scatterChart>
      <c:valAx>
        <c:axId val="64930905"/>
        <c:scaling>
          <c:orientation val="minMax"/>
          <c:min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Temperature   ºC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507234"/>
        <c:crosses val="autoZero"/>
        <c:crossBetween val="midCat"/>
        <c:dispUnits/>
      </c:valAx>
      <c:valAx>
        <c:axId val="47507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Absolute humidity   kg/kg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9309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1.emf" /><Relationship Id="rId8" Type="http://schemas.openxmlformats.org/officeDocument/2006/relationships/image" Target="../media/image6.emf" /><Relationship Id="rId9" Type="http://schemas.openxmlformats.org/officeDocument/2006/relationships/image" Target="../media/image1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Relationship Id="rId12" Type="http://schemas.openxmlformats.org/officeDocument/2006/relationships/image" Target="../media/image9.emf" /><Relationship Id="rId13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</xdr:row>
      <xdr:rowOff>152400</xdr:rowOff>
    </xdr:from>
    <xdr:to>
      <xdr:col>17</xdr:col>
      <xdr:colOff>142875</xdr:colOff>
      <xdr:row>38</xdr:row>
      <xdr:rowOff>133350</xdr:rowOff>
    </xdr:to>
    <xdr:grpSp>
      <xdr:nvGrpSpPr>
        <xdr:cNvPr id="1" name="13 Grupo"/>
        <xdr:cNvGrpSpPr>
          <a:grpSpLocks/>
        </xdr:cNvGrpSpPr>
      </xdr:nvGrpSpPr>
      <xdr:grpSpPr>
        <a:xfrm>
          <a:off x="3952875" y="485775"/>
          <a:ext cx="9144000" cy="6048375"/>
          <a:chOff x="7686675" y="238125"/>
          <a:chExt cx="10048875" cy="6005235"/>
        </a:xfrm>
        <a:solidFill>
          <a:srgbClr val="FFFFFF"/>
        </a:solidFill>
      </xdr:grpSpPr>
      <xdr:sp>
        <xdr:nvSpPr>
          <xdr:cNvPr id="2" name="15 CuadroTexto"/>
          <xdr:cNvSpPr txBox="1">
            <a:spLocks noChangeArrowheads="1"/>
          </xdr:cNvSpPr>
        </xdr:nvSpPr>
        <xdr:spPr>
          <a:xfrm>
            <a:off x="14612862" y="5794469"/>
            <a:ext cx="472297" cy="2432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37.8</a:t>
            </a:r>
          </a:p>
        </xdr:txBody>
      </xdr:sp>
      <xdr:pic>
        <xdr:nvPicPr>
          <xdr:cNvPr id="3" name="16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86675" y="238125"/>
            <a:ext cx="10048875" cy="600523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17 Conector recto"/>
          <xdr:cNvSpPr>
            <a:spLocks/>
          </xdr:cNvSpPr>
        </xdr:nvSpPr>
        <xdr:spPr>
          <a:xfrm flipH="1" flipV="1">
            <a:off x="14703302" y="392760"/>
            <a:ext cx="130635" cy="5467766"/>
          </a:xfrm>
          <a:prstGeom prst="line">
            <a:avLst/>
          </a:prstGeom>
          <a:noFill/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18 Conector recto"/>
          <xdr:cNvSpPr>
            <a:spLocks/>
          </xdr:cNvSpPr>
        </xdr:nvSpPr>
        <xdr:spPr>
          <a:xfrm flipH="1" flipV="1">
            <a:off x="12256401" y="1158427"/>
            <a:ext cx="243685" cy="4642047"/>
          </a:xfrm>
          <a:prstGeom prst="line">
            <a:avLst/>
          </a:prstGeom>
          <a:noFill/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9 Conector recto"/>
          <xdr:cNvSpPr>
            <a:spLocks/>
          </xdr:cNvSpPr>
        </xdr:nvSpPr>
        <xdr:spPr>
          <a:xfrm>
            <a:off x="12231279" y="2448051"/>
            <a:ext cx="5009364" cy="1989234"/>
          </a:xfrm>
          <a:prstGeom prst="line">
            <a:avLst/>
          </a:prstGeom>
          <a:noFill/>
          <a:ln w="3175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0 Conector recto"/>
          <xdr:cNvSpPr>
            <a:spLocks/>
          </xdr:cNvSpPr>
        </xdr:nvSpPr>
        <xdr:spPr>
          <a:xfrm flipV="1">
            <a:off x="12191083" y="2455558"/>
            <a:ext cx="5162610" cy="22520"/>
          </a:xfrm>
          <a:prstGeom prst="line">
            <a:avLst/>
          </a:prstGeom>
          <a:noFill/>
          <a:ln w="3175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1 Conector recto"/>
          <xdr:cNvSpPr>
            <a:spLocks/>
          </xdr:cNvSpPr>
        </xdr:nvSpPr>
        <xdr:spPr>
          <a:xfrm flipV="1">
            <a:off x="11238952" y="3450926"/>
            <a:ext cx="6031837" cy="30026"/>
          </a:xfrm>
          <a:prstGeom prst="line">
            <a:avLst/>
          </a:prstGeom>
          <a:noFill/>
          <a:ln w="3175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22 Conector recto"/>
          <xdr:cNvSpPr>
            <a:spLocks/>
          </xdr:cNvSpPr>
        </xdr:nvSpPr>
        <xdr:spPr>
          <a:xfrm flipH="1" flipV="1">
            <a:off x="11246489" y="2308430"/>
            <a:ext cx="228612" cy="3661692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23 CuadroTexto"/>
          <xdr:cNvSpPr txBox="1">
            <a:spLocks noChangeArrowheads="1"/>
          </xdr:cNvSpPr>
        </xdr:nvSpPr>
        <xdr:spPr>
          <a:xfrm>
            <a:off x="12279011" y="5830500"/>
            <a:ext cx="472297" cy="2432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23.9</a:t>
            </a:r>
          </a:p>
        </xdr:txBody>
      </xdr:sp>
      <xdr:sp>
        <xdr:nvSpPr>
          <xdr:cNvPr id="11" name="24 CuadroTexto"/>
          <xdr:cNvSpPr txBox="1">
            <a:spLocks noChangeArrowheads="1"/>
          </xdr:cNvSpPr>
        </xdr:nvSpPr>
        <xdr:spPr>
          <a:xfrm>
            <a:off x="14612862" y="5868033"/>
            <a:ext cx="472297" cy="2507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37.8</a:t>
            </a:r>
          </a:p>
        </xdr:txBody>
      </xdr:sp>
      <xdr:sp>
        <xdr:nvSpPr>
          <xdr:cNvPr id="12" name="25 CuadroTexto"/>
          <xdr:cNvSpPr txBox="1">
            <a:spLocks noChangeArrowheads="1"/>
          </xdr:cNvSpPr>
        </xdr:nvSpPr>
        <xdr:spPr>
          <a:xfrm>
            <a:off x="16914054" y="2219853"/>
            <a:ext cx="708446" cy="22069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0.01876</a:t>
            </a:r>
          </a:p>
        </xdr:txBody>
      </xdr:sp>
      <xdr:sp>
        <xdr:nvSpPr>
          <xdr:cNvPr id="13" name="26 CuadroTexto"/>
          <xdr:cNvSpPr txBox="1">
            <a:spLocks noChangeArrowheads="1"/>
          </xdr:cNvSpPr>
        </xdr:nvSpPr>
        <xdr:spPr>
          <a:xfrm>
            <a:off x="16964299" y="3230233"/>
            <a:ext cx="683324" cy="2657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0.01292</a:t>
            </a:r>
          </a:p>
        </xdr:txBody>
      </xdr:sp>
      <xdr:sp>
        <xdr:nvSpPr>
          <xdr:cNvPr id="14" name="27 Elipse"/>
          <xdr:cNvSpPr>
            <a:spLocks/>
          </xdr:cNvSpPr>
        </xdr:nvSpPr>
        <xdr:spPr>
          <a:xfrm>
            <a:off x="14612862" y="3288784"/>
            <a:ext cx="406979" cy="367821"/>
          </a:xfrm>
          <a:prstGeom prst="ellipse">
            <a:avLst/>
          </a:prstGeom>
          <a:solidFill>
            <a:srgbClr val="4F81BD">
              <a:alpha val="0"/>
            </a:srgbClr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 CuadroTexto"/>
          <xdr:cNvSpPr txBox="1">
            <a:spLocks noChangeArrowheads="1"/>
          </xdr:cNvSpPr>
        </xdr:nvSpPr>
        <xdr:spPr>
          <a:xfrm>
            <a:off x="11133439" y="5660852"/>
            <a:ext cx="479834" cy="2432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17.8</a:t>
            </a:r>
          </a:p>
        </xdr:txBody>
      </xdr:sp>
      <xdr:sp>
        <xdr:nvSpPr>
          <xdr:cNvPr id="16" name="29 CuadroTexto"/>
          <xdr:cNvSpPr txBox="1">
            <a:spLocks noChangeArrowheads="1"/>
          </xdr:cNvSpPr>
        </xdr:nvSpPr>
        <xdr:spPr>
          <a:xfrm>
            <a:off x="15004768" y="2655232"/>
            <a:ext cx="552688" cy="280745"/>
          </a:xfrm>
          <a:prstGeom prst="rect">
            <a:avLst/>
          </a:prstGeom>
          <a:solidFill>
            <a:srgbClr val="95B3D7">
              <a:alpha val="86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31.4%</a:t>
            </a:r>
          </a:p>
        </xdr:txBody>
      </xdr:sp>
      <xdr:sp>
        <xdr:nvSpPr>
          <xdr:cNvPr id="17" name="30 Forma libre"/>
          <xdr:cNvSpPr>
            <a:spLocks/>
          </xdr:cNvSpPr>
        </xdr:nvSpPr>
        <xdr:spPr>
          <a:xfrm>
            <a:off x="14419421" y="2832387"/>
            <a:ext cx="1163157" cy="833226"/>
          </a:xfrm>
          <a:custGeom>
            <a:pathLst>
              <a:path h="838200" w="1162050">
                <a:moveTo>
                  <a:pt x="0" y="838200"/>
                </a:moveTo>
                <a:cubicBezTo>
                  <a:pt x="134144" y="763587"/>
                  <a:pt x="268288" y="688975"/>
                  <a:pt x="409575" y="590550"/>
                </a:cubicBezTo>
                <a:cubicBezTo>
                  <a:pt x="550863" y="492125"/>
                  <a:pt x="847725" y="247650"/>
                  <a:pt x="847725" y="247650"/>
                </a:cubicBezTo>
                <a:lnTo>
                  <a:pt x="1162050" y="0"/>
                </a:lnTo>
              </a:path>
            </a:pathLst>
          </a:custGeom>
          <a:noFill/>
          <a:ln w="25400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0.70125</cdr:y>
    </cdr:from>
    <cdr:to>
      <cdr:x>1</cdr:x>
      <cdr:y>0.70125</cdr:y>
    </cdr:to>
    <cdr:sp>
      <cdr:nvSpPr>
        <cdr:cNvPr id="1" name="Straight Connector 2"/>
        <cdr:cNvSpPr>
          <a:spLocks/>
        </cdr:cNvSpPr>
      </cdr:nvSpPr>
      <cdr:spPr>
        <a:xfrm>
          <a:off x="-47624" y="4895850"/>
          <a:ext cx="12363450" cy="0"/>
        </a:xfrm>
        <a:prstGeom prst="line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0.5115</cdr:x>
      <cdr:y>0.51125</cdr:y>
    </cdr:from>
    <cdr:to>
      <cdr:x>0.5115</cdr:x>
      <cdr:y>0.93375</cdr:y>
    </cdr:to>
    <cdr:sp>
      <cdr:nvSpPr>
        <cdr:cNvPr id="2" name="Straight Connector 4"/>
        <cdr:cNvSpPr>
          <a:spLocks/>
        </cdr:cNvSpPr>
      </cdr:nvSpPr>
      <cdr:spPr>
        <a:xfrm flipH="1" flipV="1">
          <a:off x="6267450" y="3562350"/>
          <a:ext cx="0" cy="2952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23</xdr:col>
      <xdr:colOff>85725</xdr:colOff>
      <xdr:row>43</xdr:row>
      <xdr:rowOff>152400</xdr:rowOff>
    </xdr:to>
    <xdr:grpSp>
      <xdr:nvGrpSpPr>
        <xdr:cNvPr id="1" name="30 Grupo"/>
        <xdr:cNvGrpSpPr>
          <a:grpSpLocks/>
        </xdr:cNvGrpSpPr>
      </xdr:nvGrpSpPr>
      <xdr:grpSpPr>
        <a:xfrm>
          <a:off x="685800" y="133350"/>
          <a:ext cx="12268200" cy="7077075"/>
          <a:chOff x="109802" y="878196"/>
          <a:chExt cx="12306663" cy="7866650"/>
        </a:xfrm>
        <a:solidFill>
          <a:srgbClr val="FFFFFF"/>
        </a:solidFill>
      </xdr:grpSpPr>
      <xdr:grpSp>
        <xdr:nvGrpSpPr>
          <xdr:cNvPr id="2" name="4 Grupo"/>
          <xdr:cNvGrpSpPr>
            <a:grpSpLocks/>
          </xdr:cNvGrpSpPr>
        </xdr:nvGrpSpPr>
        <xdr:grpSpPr>
          <a:xfrm>
            <a:off x="109802" y="878196"/>
            <a:ext cx="12306663" cy="7866650"/>
            <a:chOff x="-223573" y="840096"/>
            <a:chExt cx="12306663" cy="7866650"/>
          </a:xfrm>
          <a:solidFill>
            <a:srgbClr val="FFFFFF"/>
          </a:solidFill>
        </xdr:grpSpPr>
        <xdr:grpSp>
          <xdr:nvGrpSpPr>
            <xdr:cNvPr id="3" name="31 Grupo"/>
            <xdr:cNvGrpSpPr>
              <a:grpSpLocks/>
            </xdr:cNvGrpSpPr>
          </xdr:nvGrpSpPr>
          <xdr:grpSpPr>
            <a:xfrm>
              <a:off x="-223573" y="948262"/>
              <a:ext cx="12306663" cy="7758484"/>
              <a:chOff x="-8401818" y="806092"/>
              <a:chExt cx="12708331" cy="7757779"/>
            </a:xfrm>
            <a:solidFill>
              <a:srgbClr val="FFFFFF"/>
            </a:solidFill>
          </xdr:grpSpPr>
          <xdr:graphicFrame>
            <xdr:nvGraphicFramePr>
              <xdr:cNvPr id="4" name="1 Gráfico"/>
              <xdr:cNvGraphicFramePr/>
            </xdr:nvGraphicFramePr>
            <xdr:xfrm>
              <a:off x="-8401818" y="806092"/>
              <a:ext cx="12708331" cy="7757779"/>
            </xdr:xfrm>
            <a:graphic>
              <a:graphicData uri="http://schemas.openxmlformats.org/drawingml/2006/chart">
                <c:chart xmlns:c="http://schemas.openxmlformats.org/drawingml/2006/chart" r:id="rId1"/>
              </a:graphicData>
            </a:graphic>
          </xdr:graphicFrame>
          <xdr:sp>
            <xdr:nvSpPr>
              <xdr:cNvPr id="5" name="10 CuadroTexto"/>
              <xdr:cNvSpPr txBox="1">
                <a:spLocks noChangeArrowheads="1"/>
              </xdr:cNvSpPr>
            </xdr:nvSpPr>
            <xdr:spPr>
              <a:xfrm>
                <a:off x="754534" y="1504292"/>
                <a:ext cx="813333" cy="26570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=100  %</a:t>
                </a:r>
              </a:p>
            </xdr:txBody>
          </xdr:sp>
          <xdr:sp>
            <xdr:nvSpPr>
              <xdr:cNvPr id="6" name="11 CuadroTexto"/>
              <xdr:cNvSpPr txBox="1">
                <a:spLocks noChangeArrowheads="1"/>
              </xdr:cNvSpPr>
            </xdr:nvSpPr>
            <xdr:spPr>
              <a:xfrm>
                <a:off x="1555159" y="1248285"/>
                <a:ext cx="803802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=90 %</a:t>
                </a:r>
              </a:p>
            </xdr:txBody>
          </xdr:sp>
          <xdr:sp>
            <xdr:nvSpPr>
              <xdr:cNvPr id="7" name="12 CuadroTexto"/>
              <xdr:cNvSpPr txBox="1">
                <a:spLocks noChangeArrowheads="1"/>
              </xdr:cNvSpPr>
            </xdr:nvSpPr>
            <xdr:spPr>
              <a:xfrm>
                <a:off x="1888753" y="1508171"/>
                <a:ext cx="803802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=80 %</a:t>
                </a:r>
              </a:p>
            </xdr:txBody>
          </xdr:sp>
          <xdr:sp>
            <xdr:nvSpPr>
              <xdr:cNvPr id="8" name="13 CuadroTexto"/>
              <xdr:cNvSpPr txBox="1">
                <a:spLocks noChangeArrowheads="1"/>
              </xdr:cNvSpPr>
            </xdr:nvSpPr>
            <xdr:spPr>
              <a:xfrm>
                <a:off x="2289065" y="1756420"/>
                <a:ext cx="813333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=70  %</a:t>
                </a:r>
              </a:p>
            </xdr:txBody>
          </xdr:sp>
          <xdr:sp>
            <xdr:nvSpPr>
              <xdr:cNvPr id="9" name="14 CuadroTexto"/>
              <xdr:cNvSpPr txBox="1">
                <a:spLocks noChangeArrowheads="1"/>
              </xdr:cNvSpPr>
            </xdr:nvSpPr>
            <xdr:spPr>
              <a:xfrm>
                <a:off x="2787867" y="2016306"/>
                <a:ext cx="813333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=60  %</a:t>
                </a:r>
              </a:p>
            </xdr:txBody>
          </xdr:sp>
          <xdr:sp>
            <xdr:nvSpPr>
              <xdr:cNvPr id="10" name="15 CuadroTexto"/>
              <xdr:cNvSpPr txBox="1">
                <a:spLocks noChangeArrowheads="1"/>
              </xdr:cNvSpPr>
            </xdr:nvSpPr>
            <xdr:spPr>
              <a:xfrm>
                <a:off x="3312086" y="2239342"/>
                <a:ext cx="803802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=50  %</a:t>
                </a:r>
              </a:p>
            </xdr:txBody>
          </xdr:sp>
          <xdr:sp>
            <xdr:nvSpPr>
              <xdr:cNvPr id="11" name="16 CuadroTexto"/>
              <xdr:cNvSpPr txBox="1">
                <a:spLocks noChangeArrowheads="1"/>
              </xdr:cNvSpPr>
            </xdr:nvSpPr>
            <xdr:spPr>
              <a:xfrm>
                <a:off x="3086513" y="3426282"/>
                <a:ext cx="813333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 40  %</a:t>
                </a:r>
              </a:p>
            </xdr:txBody>
          </xdr:sp>
          <xdr:sp>
            <xdr:nvSpPr>
              <xdr:cNvPr id="12" name="17 CuadroTexto"/>
              <xdr:cNvSpPr txBox="1">
                <a:spLocks noChangeArrowheads="1"/>
              </xdr:cNvSpPr>
            </xdr:nvSpPr>
            <xdr:spPr>
              <a:xfrm>
                <a:off x="3264430" y="4343639"/>
                <a:ext cx="803802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=30 %</a:t>
                </a:r>
              </a:p>
            </xdr:txBody>
          </xdr:sp>
          <xdr:sp>
            <xdr:nvSpPr>
              <xdr:cNvPr id="13" name="18 CuadroTexto"/>
              <xdr:cNvSpPr txBox="1">
                <a:spLocks noChangeArrowheads="1"/>
              </xdr:cNvSpPr>
            </xdr:nvSpPr>
            <xdr:spPr>
              <a:xfrm>
                <a:off x="3223128" y="5338574"/>
                <a:ext cx="813333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=20 %</a:t>
                </a:r>
              </a:p>
            </xdr:txBody>
          </xdr:sp>
          <xdr:sp>
            <xdr:nvSpPr>
              <xdr:cNvPr id="14" name="19 CuadroTexto"/>
              <xdr:cNvSpPr txBox="1">
                <a:spLocks noChangeArrowheads="1"/>
              </xdr:cNvSpPr>
            </xdr:nvSpPr>
            <xdr:spPr>
              <a:xfrm>
                <a:off x="1320055" y="5819557"/>
                <a:ext cx="708489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=10  %</a:t>
                </a:r>
              </a:p>
            </xdr:txBody>
          </xdr:sp>
          <xdr:sp>
            <xdr:nvSpPr>
              <xdr:cNvPr id="15" name="20 CuadroTexto"/>
              <xdr:cNvSpPr txBox="1">
                <a:spLocks noChangeArrowheads="1"/>
              </xdr:cNvSpPr>
            </xdr:nvSpPr>
            <xdr:spPr>
              <a:xfrm>
                <a:off x="-6387548" y="2563229"/>
                <a:ext cx="1105625" cy="30061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100 kJ/kg</a:t>
                </a:r>
              </a:p>
            </xdr:txBody>
          </xdr:sp>
          <xdr:sp>
            <xdr:nvSpPr>
              <xdr:cNvPr id="16" name="21 CuadroTexto"/>
              <xdr:cNvSpPr txBox="1">
                <a:spLocks noChangeArrowheads="1"/>
              </xdr:cNvSpPr>
            </xdr:nvSpPr>
            <xdr:spPr>
              <a:xfrm>
                <a:off x="-6371662" y="3059727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90 kJ/kg</a:t>
                </a:r>
              </a:p>
            </xdr:txBody>
          </xdr:sp>
          <xdr:sp>
            <xdr:nvSpPr>
              <xdr:cNvPr id="17" name="22 CuadroTexto"/>
              <xdr:cNvSpPr txBox="1">
                <a:spLocks noChangeArrowheads="1"/>
              </xdr:cNvSpPr>
            </xdr:nvSpPr>
            <xdr:spPr>
              <a:xfrm>
                <a:off x="-6308120" y="3571740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80 kJ/kg</a:t>
                </a:r>
              </a:p>
            </xdr:txBody>
          </xdr:sp>
          <xdr:sp>
            <xdr:nvSpPr>
              <xdr:cNvPr id="18" name="23 CuadroTexto"/>
              <xdr:cNvSpPr txBox="1">
                <a:spLocks noChangeArrowheads="1"/>
              </xdr:cNvSpPr>
            </xdr:nvSpPr>
            <xdr:spPr>
              <a:xfrm>
                <a:off x="-6327183" y="4066299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70 kJ/kg</a:t>
                </a:r>
              </a:p>
            </xdr:txBody>
          </xdr:sp>
          <xdr:sp>
            <xdr:nvSpPr>
              <xdr:cNvPr id="19" name="24 CuadroTexto"/>
              <xdr:cNvSpPr txBox="1">
                <a:spLocks noChangeArrowheads="1"/>
              </xdr:cNvSpPr>
            </xdr:nvSpPr>
            <xdr:spPr>
              <a:xfrm>
                <a:off x="-6301766" y="4593828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60 kJ/kg</a:t>
                </a:r>
              </a:p>
            </xdr:txBody>
          </xdr:sp>
          <xdr:sp>
            <xdr:nvSpPr>
              <xdr:cNvPr id="20" name="25 CuadroTexto"/>
              <xdr:cNvSpPr txBox="1">
                <a:spLocks noChangeArrowheads="1"/>
              </xdr:cNvSpPr>
            </xdr:nvSpPr>
            <xdr:spPr>
              <a:xfrm>
                <a:off x="-6285881" y="5103902"/>
                <a:ext cx="1105625" cy="27928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50 kJ/kg</a:t>
                </a:r>
              </a:p>
            </xdr:txBody>
          </xdr:sp>
          <xdr:sp>
            <xdr:nvSpPr>
              <xdr:cNvPr id="21" name="26 CuadroTexto"/>
              <xdr:cNvSpPr txBox="1">
                <a:spLocks noChangeArrowheads="1"/>
              </xdr:cNvSpPr>
            </xdr:nvSpPr>
            <xdr:spPr>
              <a:xfrm>
                <a:off x="-6803745" y="5381242"/>
                <a:ext cx="1007135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40 kJ/kg</a:t>
                </a:r>
              </a:p>
            </xdr:txBody>
          </xdr:sp>
          <xdr:sp>
            <xdr:nvSpPr>
              <xdr:cNvPr id="22" name="27 CuadroTexto"/>
              <xdr:cNvSpPr txBox="1">
                <a:spLocks noChangeArrowheads="1"/>
              </xdr:cNvSpPr>
            </xdr:nvSpPr>
            <xdr:spPr>
              <a:xfrm>
                <a:off x="-7966558" y="6711701"/>
                <a:ext cx="1023021" cy="22885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10 kJ/kg</a:t>
                </a:r>
              </a:p>
            </xdr:txBody>
          </xdr:sp>
          <xdr:sp>
            <xdr:nvSpPr>
              <xdr:cNvPr id="23" name="28 CuadroTexto"/>
              <xdr:cNvSpPr txBox="1">
                <a:spLocks noChangeArrowheads="1"/>
              </xdr:cNvSpPr>
            </xdr:nvSpPr>
            <xdr:spPr>
              <a:xfrm>
                <a:off x="-7957026" y="6176415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20 kJ/kg</a:t>
                </a:r>
              </a:p>
            </xdr:txBody>
          </xdr:sp>
          <xdr:sp>
            <xdr:nvSpPr>
              <xdr:cNvPr id="24" name="29 CuadroTexto"/>
              <xdr:cNvSpPr txBox="1">
                <a:spLocks noChangeArrowheads="1"/>
              </xdr:cNvSpPr>
            </xdr:nvSpPr>
            <xdr:spPr>
              <a:xfrm>
                <a:off x="-7957026" y="5619794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30 kJ/kg</a:t>
                </a:r>
              </a:p>
            </xdr:txBody>
          </xdr:sp>
        </xdr:grpSp>
        <xdr:sp>
          <xdr:nvSpPr>
            <xdr:cNvPr id="25" name="38 CuadroTexto"/>
            <xdr:cNvSpPr txBox="1">
              <a:spLocks noChangeArrowheads="1"/>
            </xdr:cNvSpPr>
          </xdr:nvSpPr>
          <xdr:spPr>
            <a:xfrm>
              <a:off x="4656019" y="5739052"/>
              <a:ext cx="962996" cy="24386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20 ºC</a:t>
              </a:r>
            </a:p>
          </xdr:txBody>
        </xdr:sp>
        <xdr:sp>
          <xdr:nvSpPr>
            <xdr:cNvPr id="26" name="39 CuadroTexto"/>
            <xdr:cNvSpPr txBox="1">
              <a:spLocks noChangeArrowheads="1"/>
            </xdr:cNvSpPr>
          </xdr:nvSpPr>
          <xdr:spPr>
            <a:xfrm>
              <a:off x="7218881" y="3807790"/>
              <a:ext cx="962996" cy="23600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30 ºC</a:t>
              </a:r>
            </a:p>
          </xdr:txBody>
        </xdr:sp>
        <xdr:sp>
          <xdr:nvSpPr>
            <xdr:cNvPr id="27" name="40 CuadroTexto"/>
            <xdr:cNvSpPr txBox="1">
              <a:spLocks noChangeArrowheads="1"/>
            </xdr:cNvSpPr>
          </xdr:nvSpPr>
          <xdr:spPr>
            <a:xfrm>
              <a:off x="8348018" y="2608126"/>
              <a:ext cx="956843" cy="24386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35 ºC</a:t>
              </a:r>
            </a:p>
          </xdr:txBody>
        </xdr:sp>
        <xdr:sp>
          <xdr:nvSpPr>
            <xdr:cNvPr id="28" name="41 CuadroTexto"/>
            <xdr:cNvSpPr txBox="1">
              <a:spLocks noChangeArrowheads="1"/>
            </xdr:cNvSpPr>
          </xdr:nvSpPr>
          <xdr:spPr>
            <a:xfrm>
              <a:off x="9067958" y="840096"/>
              <a:ext cx="962996" cy="2576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40 ºC</a:t>
              </a:r>
            </a:p>
          </xdr:txBody>
        </xdr:sp>
        <xdr:sp>
          <xdr:nvSpPr>
            <xdr:cNvPr id="29" name="42 CuadroTexto"/>
            <xdr:cNvSpPr txBox="1">
              <a:spLocks noChangeArrowheads="1"/>
            </xdr:cNvSpPr>
          </xdr:nvSpPr>
          <xdr:spPr>
            <a:xfrm>
              <a:off x="2514660" y="6665350"/>
              <a:ext cx="962996" cy="2517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10 ºC</a:t>
              </a:r>
            </a:p>
          </xdr:txBody>
        </xdr:sp>
        <xdr:sp>
          <xdr:nvSpPr>
            <xdr:cNvPr id="30" name="43 CuadroTexto"/>
            <xdr:cNvSpPr txBox="1">
              <a:spLocks noChangeArrowheads="1"/>
            </xdr:cNvSpPr>
          </xdr:nvSpPr>
          <xdr:spPr>
            <a:xfrm>
              <a:off x="6058978" y="4757688"/>
              <a:ext cx="962996" cy="2517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25 ºC</a:t>
              </a:r>
            </a:p>
          </xdr:txBody>
        </xdr:sp>
        <xdr:sp>
          <xdr:nvSpPr>
            <xdr:cNvPr id="31" name="44 CuadroTexto"/>
            <xdr:cNvSpPr txBox="1">
              <a:spLocks noChangeArrowheads="1"/>
            </xdr:cNvSpPr>
          </xdr:nvSpPr>
          <xdr:spPr>
            <a:xfrm>
              <a:off x="3754556" y="6024218"/>
              <a:ext cx="962996" cy="23600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15 ºC</a:t>
              </a:r>
            </a:p>
          </xdr:txBody>
        </xdr:sp>
        <xdr:sp>
          <xdr:nvSpPr>
            <xdr:cNvPr id="32" name="45 CuadroTexto"/>
            <xdr:cNvSpPr txBox="1">
              <a:spLocks noChangeArrowheads="1"/>
            </xdr:cNvSpPr>
          </xdr:nvSpPr>
          <xdr:spPr>
            <a:xfrm>
              <a:off x="1283993" y="6936750"/>
              <a:ext cx="962996" cy="2576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10 ºC</a:t>
              </a:r>
            </a:p>
          </xdr:txBody>
        </xdr:sp>
        <xdr:sp>
          <xdr:nvSpPr>
            <xdr:cNvPr id="33" name="46 CuadroTexto"/>
            <xdr:cNvSpPr txBox="1">
              <a:spLocks noChangeArrowheads="1"/>
            </xdr:cNvSpPr>
          </xdr:nvSpPr>
          <xdr:spPr>
            <a:xfrm>
              <a:off x="157934" y="7111783"/>
              <a:ext cx="962996" cy="24386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5 ºC</a:t>
              </a:r>
            </a:p>
          </xdr:txBody>
        </xdr:sp>
      </xdr:grpSp>
      <xdr:sp>
        <xdr:nvSpPr>
          <xdr:cNvPr id="34" name="2 CuadroTexto"/>
          <xdr:cNvSpPr txBox="1">
            <a:spLocks noChangeArrowheads="1"/>
          </xdr:cNvSpPr>
        </xdr:nvSpPr>
        <xdr:spPr>
          <a:xfrm>
            <a:off x="152875" y="1387562"/>
            <a:ext cx="683020" cy="481832"/>
          </a:xfrm>
          <a:prstGeom prst="rect">
            <a:avLst/>
          </a:prstGeom>
          <a:solidFill>
            <a:srgbClr val="000000">
              <a:alpha val="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x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kg/kg</a:t>
            </a:r>
          </a:p>
        </xdr:txBody>
      </xdr:sp>
      <xdr:sp>
        <xdr:nvSpPr>
          <xdr:cNvPr id="35" name="47 CuadroTexto"/>
          <xdr:cNvSpPr txBox="1">
            <a:spLocks noChangeArrowheads="1"/>
          </xdr:cNvSpPr>
        </xdr:nvSpPr>
        <xdr:spPr>
          <a:xfrm>
            <a:off x="2054255" y="2229293"/>
            <a:ext cx="1064526" cy="3008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110 kJ/kg</a:t>
            </a:r>
          </a:p>
        </xdr:txBody>
      </xdr:sp>
      <xdr:sp>
        <xdr:nvSpPr>
          <xdr:cNvPr id="36" name="48 CuadroTexto"/>
          <xdr:cNvSpPr txBox="1">
            <a:spLocks noChangeArrowheads="1"/>
          </xdr:cNvSpPr>
        </xdr:nvSpPr>
        <xdr:spPr>
          <a:xfrm>
            <a:off x="2054255" y="1660928"/>
            <a:ext cx="1064526" cy="3008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120 kJ/kg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14</xdr:col>
      <xdr:colOff>419100</xdr:colOff>
      <xdr:row>48</xdr:row>
      <xdr:rowOff>142875</xdr:rowOff>
    </xdr:to>
    <xdr:grpSp>
      <xdr:nvGrpSpPr>
        <xdr:cNvPr id="1" name="37 Grupo"/>
        <xdr:cNvGrpSpPr>
          <a:grpSpLocks/>
        </xdr:cNvGrpSpPr>
      </xdr:nvGrpSpPr>
      <xdr:grpSpPr>
        <a:xfrm>
          <a:off x="285750" y="638175"/>
          <a:ext cx="10325100" cy="7372350"/>
          <a:chOff x="666750" y="190500"/>
          <a:chExt cx="10363200" cy="7372350"/>
        </a:xfrm>
        <a:solidFill>
          <a:srgbClr val="FFFFFF"/>
        </a:solidFill>
      </xdr:grpSpPr>
      <xdr:graphicFrame>
        <xdr:nvGraphicFramePr>
          <xdr:cNvPr id="2" name="4 Gráfico"/>
          <xdr:cNvGraphicFramePr/>
        </xdr:nvGraphicFramePr>
        <xdr:xfrm>
          <a:off x="666750" y="190500"/>
          <a:ext cx="10363200" cy="73723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5 CuadroTexto"/>
          <xdr:cNvSpPr txBox="1">
            <a:spLocks noChangeArrowheads="1"/>
          </xdr:cNvSpPr>
        </xdr:nvSpPr>
        <xdr:spPr>
          <a:xfrm>
            <a:off x="674522" y="949852"/>
            <a:ext cx="533705" cy="434969"/>
          </a:xfrm>
          <a:prstGeom prst="rect">
            <a:avLst/>
          </a:prstGeom>
          <a:solidFill>
            <a:srgbClr val="000000">
              <a:alpha val="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x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kg/kg</a:t>
            </a:r>
          </a:p>
        </xdr:txBody>
      </xdr:sp>
      <xdr:sp>
        <xdr:nvSpPr>
          <xdr:cNvPr id="4" name="6 CuadroTexto"/>
          <xdr:cNvSpPr txBox="1">
            <a:spLocks noChangeArrowheads="1"/>
          </xdr:cNvSpPr>
        </xdr:nvSpPr>
        <xdr:spPr>
          <a:xfrm>
            <a:off x="3602126" y="6492016"/>
            <a:ext cx="805739" cy="2727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0 ºC</a:t>
            </a:r>
          </a:p>
        </xdr:txBody>
      </xdr:sp>
      <xdr:sp>
        <xdr:nvSpPr>
          <xdr:cNvPr id="5" name="7 CuadroTexto"/>
          <xdr:cNvSpPr txBox="1">
            <a:spLocks noChangeArrowheads="1"/>
          </xdr:cNvSpPr>
        </xdr:nvSpPr>
        <xdr:spPr>
          <a:xfrm>
            <a:off x="6361328" y="6550995"/>
            <a:ext cx="805739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5 ºC</a:t>
            </a:r>
          </a:p>
        </xdr:txBody>
      </xdr:sp>
      <xdr:sp>
        <xdr:nvSpPr>
          <xdr:cNvPr id="6" name="8 CuadroTexto"/>
          <xdr:cNvSpPr txBox="1">
            <a:spLocks noChangeArrowheads="1"/>
          </xdr:cNvSpPr>
        </xdr:nvSpPr>
        <xdr:spPr>
          <a:xfrm>
            <a:off x="9180119" y="6506761"/>
            <a:ext cx="932688" cy="26540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10 ºC</a:t>
            </a:r>
          </a:p>
        </xdr:txBody>
      </xdr:sp>
      <xdr:sp>
        <xdr:nvSpPr>
          <xdr:cNvPr id="7" name="9 CuadroTexto"/>
          <xdr:cNvSpPr txBox="1">
            <a:spLocks noChangeArrowheads="1"/>
          </xdr:cNvSpPr>
        </xdr:nvSpPr>
        <xdr:spPr>
          <a:xfrm>
            <a:off x="10009175" y="5740036"/>
            <a:ext cx="865327" cy="2285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15 ºC</a:t>
            </a:r>
          </a:p>
        </xdr:txBody>
      </xdr:sp>
      <xdr:sp>
        <xdr:nvSpPr>
          <xdr:cNvPr id="8" name="10 CuadroTexto"/>
          <xdr:cNvSpPr txBox="1">
            <a:spLocks noChangeArrowheads="1"/>
          </xdr:cNvSpPr>
        </xdr:nvSpPr>
        <xdr:spPr>
          <a:xfrm>
            <a:off x="9861499" y="4440660"/>
            <a:ext cx="901598" cy="2727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20 ºC</a:t>
            </a:r>
          </a:p>
        </xdr:txBody>
      </xdr:sp>
      <xdr:sp>
        <xdr:nvSpPr>
          <xdr:cNvPr id="9" name="11 CuadroTexto"/>
          <xdr:cNvSpPr txBox="1">
            <a:spLocks noChangeArrowheads="1"/>
          </xdr:cNvSpPr>
        </xdr:nvSpPr>
        <xdr:spPr>
          <a:xfrm>
            <a:off x="9845954" y="2802155"/>
            <a:ext cx="873100" cy="24328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25 ºC</a:t>
            </a:r>
          </a:p>
        </xdr:txBody>
      </xdr:sp>
      <xdr:sp>
        <xdr:nvSpPr>
          <xdr:cNvPr id="10" name="12 CuadroTexto"/>
          <xdr:cNvSpPr txBox="1">
            <a:spLocks noChangeArrowheads="1"/>
          </xdr:cNvSpPr>
        </xdr:nvSpPr>
        <xdr:spPr>
          <a:xfrm>
            <a:off x="9773412" y="1001459"/>
            <a:ext cx="932688" cy="24328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30 ºC</a:t>
            </a:r>
          </a:p>
        </xdr:txBody>
      </xdr:sp>
      <xdr:sp>
        <xdr:nvSpPr>
          <xdr:cNvPr id="11" name="15 CuadroTexto"/>
          <xdr:cNvSpPr txBox="1">
            <a:spLocks noChangeArrowheads="1"/>
          </xdr:cNvSpPr>
        </xdr:nvSpPr>
        <xdr:spPr>
          <a:xfrm>
            <a:off x="5894984" y="1165493"/>
            <a:ext cx="813511" cy="26540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=100   %</a:t>
            </a:r>
          </a:p>
        </xdr:txBody>
      </xdr:sp>
      <xdr:sp>
        <xdr:nvSpPr>
          <xdr:cNvPr id="12" name="16 CuadroTexto"/>
          <xdr:cNvSpPr txBox="1">
            <a:spLocks noChangeArrowheads="1"/>
          </xdr:cNvSpPr>
        </xdr:nvSpPr>
        <xdr:spPr>
          <a:xfrm>
            <a:off x="6185154" y="1534111"/>
            <a:ext cx="805739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=90   %</a:t>
            </a:r>
          </a:p>
        </xdr:txBody>
      </xdr:sp>
      <xdr:sp>
        <xdr:nvSpPr>
          <xdr:cNvPr id="13" name="17 CuadroTexto"/>
          <xdr:cNvSpPr txBox="1">
            <a:spLocks noChangeArrowheads="1"/>
          </xdr:cNvSpPr>
        </xdr:nvSpPr>
        <xdr:spPr>
          <a:xfrm>
            <a:off x="6169609" y="2197622"/>
            <a:ext cx="813511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=80   %</a:t>
            </a:r>
          </a:p>
        </xdr:txBody>
      </xdr:sp>
      <xdr:sp>
        <xdr:nvSpPr>
          <xdr:cNvPr id="14" name="18 CuadroTexto"/>
          <xdr:cNvSpPr txBox="1">
            <a:spLocks noChangeArrowheads="1"/>
          </xdr:cNvSpPr>
        </xdr:nvSpPr>
        <xdr:spPr>
          <a:xfrm>
            <a:off x="6265469" y="2669453"/>
            <a:ext cx="813511" cy="2506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=70  %</a:t>
            </a:r>
          </a:p>
        </xdr:txBody>
      </xdr:sp>
      <xdr:sp>
        <xdr:nvSpPr>
          <xdr:cNvPr id="15" name="19 CuadroTexto"/>
          <xdr:cNvSpPr txBox="1">
            <a:spLocks noChangeArrowheads="1"/>
          </xdr:cNvSpPr>
        </xdr:nvSpPr>
        <xdr:spPr>
          <a:xfrm>
            <a:off x="6615227" y="2897996"/>
            <a:ext cx="805739" cy="2506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=60  %</a:t>
            </a:r>
          </a:p>
        </xdr:txBody>
      </xdr:sp>
      <xdr:sp>
        <xdr:nvSpPr>
          <xdr:cNvPr id="16" name="20 CuadroTexto"/>
          <xdr:cNvSpPr txBox="1">
            <a:spLocks noChangeArrowheads="1"/>
          </xdr:cNvSpPr>
        </xdr:nvSpPr>
        <xdr:spPr>
          <a:xfrm>
            <a:off x="7154113" y="2988307"/>
            <a:ext cx="805739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=50  %</a:t>
            </a:r>
          </a:p>
        </xdr:txBody>
      </xdr:sp>
      <xdr:sp>
        <xdr:nvSpPr>
          <xdr:cNvPr id="17" name="21 CuadroTexto"/>
          <xdr:cNvSpPr txBox="1">
            <a:spLocks noChangeArrowheads="1"/>
          </xdr:cNvSpPr>
        </xdr:nvSpPr>
        <xdr:spPr>
          <a:xfrm>
            <a:off x="7708544" y="3209477"/>
            <a:ext cx="805739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 40  %</a:t>
            </a:r>
          </a:p>
        </xdr:txBody>
      </xdr:sp>
      <xdr:sp>
        <xdr:nvSpPr>
          <xdr:cNvPr id="18" name="22 CuadroTexto"/>
          <xdr:cNvSpPr txBox="1">
            <a:spLocks noChangeArrowheads="1"/>
          </xdr:cNvSpPr>
        </xdr:nvSpPr>
        <xdr:spPr>
          <a:xfrm>
            <a:off x="8553145" y="3430648"/>
            <a:ext cx="813511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=30 %</a:t>
            </a:r>
          </a:p>
        </xdr:txBody>
      </xdr:sp>
      <xdr:sp>
        <xdr:nvSpPr>
          <xdr:cNvPr id="19" name="23 CuadroTexto"/>
          <xdr:cNvSpPr txBox="1">
            <a:spLocks noChangeArrowheads="1"/>
          </xdr:cNvSpPr>
        </xdr:nvSpPr>
        <xdr:spPr>
          <a:xfrm>
            <a:off x="9765640" y="3651818"/>
            <a:ext cx="805739" cy="2506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=20 %</a:t>
            </a:r>
          </a:p>
        </xdr:txBody>
      </xdr:sp>
      <xdr:sp>
        <xdr:nvSpPr>
          <xdr:cNvPr id="20" name="24 CuadroTexto"/>
          <xdr:cNvSpPr txBox="1">
            <a:spLocks noChangeArrowheads="1"/>
          </xdr:cNvSpPr>
        </xdr:nvSpPr>
        <xdr:spPr>
          <a:xfrm>
            <a:off x="10089490" y="5128131"/>
            <a:ext cx="702107" cy="2506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=10  %</a:t>
            </a:r>
          </a:p>
        </xdr:txBody>
      </xdr:sp>
      <xdr:sp>
        <xdr:nvSpPr>
          <xdr:cNvPr id="21" name="25 CuadroTexto"/>
          <xdr:cNvSpPr txBox="1">
            <a:spLocks noChangeArrowheads="1"/>
          </xdr:cNvSpPr>
        </xdr:nvSpPr>
        <xdr:spPr>
          <a:xfrm>
            <a:off x="2249729" y="2286090"/>
            <a:ext cx="1101090" cy="3022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100 kJ/kg</a:t>
            </a:r>
          </a:p>
        </xdr:txBody>
      </xdr:sp>
      <xdr:sp>
        <xdr:nvSpPr>
          <xdr:cNvPr id="22" name="26 CuadroTexto"/>
          <xdr:cNvSpPr txBox="1">
            <a:spLocks noChangeArrowheads="1"/>
          </xdr:cNvSpPr>
        </xdr:nvSpPr>
        <xdr:spPr>
          <a:xfrm>
            <a:off x="2345588" y="2787410"/>
            <a:ext cx="1101090" cy="2875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90 kJ/kg</a:t>
            </a:r>
          </a:p>
        </xdr:txBody>
      </xdr:sp>
      <xdr:sp>
        <xdr:nvSpPr>
          <xdr:cNvPr id="23" name="27 CuadroTexto"/>
          <xdr:cNvSpPr txBox="1">
            <a:spLocks noChangeArrowheads="1"/>
          </xdr:cNvSpPr>
        </xdr:nvSpPr>
        <xdr:spPr>
          <a:xfrm>
            <a:off x="2324862" y="3261084"/>
            <a:ext cx="1101090" cy="280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80 kJ/kg</a:t>
            </a:r>
          </a:p>
        </xdr:txBody>
      </xdr:sp>
      <xdr:sp>
        <xdr:nvSpPr>
          <xdr:cNvPr id="24" name="28 CuadroTexto"/>
          <xdr:cNvSpPr txBox="1">
            <a:spLocks noChangeArrowheads="1"/>
          </xdr:cNvSpPr>
        </xdr:nvSpPr>
        <xdr:spPr>
          <a:xfrm>
            <a:off x="2330044" y="3784521"/>
            <a:ext cx="1108862" cy="280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70 kJ/kg</a:t>
            </a:r>
          </a:p>
        </xdr:txBody>
      </xdr:sp>
      <xdr:sp>
        <xdr:nvSpPr>
          <xdr:cNvPr id="25" name="29 CuadroTexto"/>
          <xdr:cNvSpPr txBox="1">
            <a:spLocks noChangeArrowheads="1"/>
          </xdr:cNvSpPr>
        </xdr:nvSpPr>
        <xdr:spPr>
          <a:xfrm>
            <a:off x="2381860" y="4278468"/>
            <a:ext cx="1101090" cy="280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60 kJ/kg</a:t>
            </a:r>
          </a:p>
        </xdr:txBody>
      </xdr:sp>
      <xdr:sp>
        <xdr:nvSpPr>
          <xdr:cNvPr id="26" name="30 CuadroTexto"/>
          <xdr:cNvSpPr txBox="1">
            <a:spLocks noChangeArrowheads="1"/>
          </xdr:cNvSpPr>
        </xdr:nvSpPr>
        <xdr:spPr>
          <a:xfrm>
            <a:off x="2389632" y="4779788"/>
            <a:ext cx="1101090" cy="2875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50 kJ/kg</a:t>
            </a:r>
          </a:p>
        </xdr:txBody>
      </xdr:sp>
      <xdr:sp>
        <xdr:nvSpPr>
          <xdr:cNvPr id="27" name="31 CuadroTexto"/>
          <xdr:cNvSpPr txBox="1">
            <a:spLocks noChangeArrowheads="1"/>
          </xdr:cNvSpPr>
        </xdr:nvSpPr>
        <xdr:spPr>
          <a:xfrm>
            <a:off x="1931060" y="5002801"/>
            <a:ext cx="1108862" cy="2875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40 kJ/kg</a:t>
            </a:r>
          </a:p>
        </xdr:txBody>
      </xdr:sp>
      <xdr:sp>
        <xdr:nvSpPr>
          <xdr:cNvPr id="28" name="34 CuadroTexto"/>
          <xdr:cNvSpPr txBox="1">
            <a:spLocks noChangeArrowheads="1"/>
          </xdr:cNvSpPr>
        </xdr:nvSpPr>
        <xdr:spPr>
          <a:xfrm>
            <a:off x="1096823" y="6278218"/>
            <a:ext cx="1101090" cy="280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10 kJ/kg</a:t>
            </a:r>
          </a:p>
        </xdr:txBody>
      </xdr:sp>
      <xdr:sp>
        <xdr:nvSpPr>
          <xdr:cNvPr id="29" name="35 CuadroTexto"/>
          <xdr:cNvSpPr txBox="1">
            <a:spLocks noChangeArrowheads="1"/>
          </xdr:cNvSpPr>
        </xdr:nvSpPr>
        <xdr:spPr>
          <a:xfrm>
            <a:off x="1073506" y="5784271"/>
            <a:ext cx="1108862" cy="280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20 kJ/kg</a:t>
            </a:r>
          </a:p>
        </xdr:txBody>
      </xdr:sp>
      <xdr:sp>
        <xdr:nvSpPr>
          <xdr:cNvPr id="30" name="36 CuadroTexto"/>
          <xdr:cNvSpPr txBox="1">
            <a:spLocks noChangeArrowheads="1"/>
          </xdr:cNvSpPr>
        </xdr:nvSpPr>
        <xdr:spPr>
          <a:xfrm>
            <a:off x="1073506" y="5268206"/>
            <a:ext cx="1108862" cy="2875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30 kJ/kg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57150</xdr:rowOff>
    </xdr:from>
    <xdr:to>
      <xdr:col>14</xdr:col>
      <xdr:colOff>0</xdr:colOff>
      <xdr:row>17</xdr:row>
      <xdr:rowOff>57150</xdr:rowOff>
    </xdr:to>
    <xdr:sp>
      <xdr:nvSpPr>
        <xdr:cNvPr id="1" name="Conector recto 1"/>
        <xdr:cNvSpPr>
          <a:spLocks/>
        </xdr:cNvSpPr>
      </xdr:nvSpPr>
      <xdr:spPr>
        <a:xfrm flipV="1">
          <a:off x="10134600" y="1314450"/>
          <a:ext cx="0" cy="2133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3</xdr:row>
      <xdr:rowOff>161925</xdr:rowOff>
    </xdr:from>
    <xdr:to>
      <xdr:col>12</xdr:col>
      <xdr:colOff>733425</xdr:colOff>
      <xdr:row>18</xdr:row>
      <xdr:rowOff>9525</xdr:rowOff>
    </xdr:to>
    <xdr:sp>
      <xdr:nvSpPr>
        <xdr:cNvPr id="2" name="Conector recto de flecha 2"/>
        <xdr:cNvSpPr>
          <a:spLocks/>
        </xdr:cNvSpPr>
      </xdr:nvSpPr>
      <xdr:spPr>
        <a:xfrm flipV="1">
          <a:off x="9344025" y="666750"/>
          <a:ext cx="0" cy="2981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16</xdr:row>
      <xdr:rowOff>152400</xdr:rowOff>
    </xdr:from>
    <xdr:to>
      <xdr:col>17</xdr:col>
      <xdr:colOff>695325</xdr:colOff>
      <xdr:row>16</xdr:row>
      <xdr:rowOff>152400</xdr:rowOff>
    </xdr:to>
    <xdr:sp>
      <xdr:nvSpPr>
        <xdr:cNvPr id="3" name="Conector recto de flecha 3"/>
        <xdr:cNvSpPr>
          <a:spLocks/>
        </xdr:cNvSpPr>
      </xdr:nvSpPr>
      <xdr:spPr>
        <a:xfrm>
          <a:off x="9058275" y="3381375"/>
          <a:ext cx="4057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4</xdr:row>
      <xdr:rowOff>85725</xdr:rowOff>
    </xdr:from>
    <xdr:to>
      <xdr:col>16</xdr:col>
      <xdr:colOff>752475</xdr:colOff>
      <xdr:row>17</xdr:row>
      <xdr:rowOff>85725</xdr:rowOff>
    </xdr:to>
    <xdr:sp>
      <xdr:nvSpPr>
        <xdr:cNvPr id="4" name="Conector recto 4"/>
        <xdr:cNvSpPr>
          <a:spLocks/>
        </xdr:cNvSpPr>
      </xdr:nvSpPr>
      <xdr:spPr>
        <a:xfrm flipV="1">
          <a:off x="12411075" y="752475"/>
          <a:ext cx="0" cy="2724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666750</xdr:colOff>
      <xdr:row>7</xdr:row>
      <xdr:rowOff>76200</xdr:rowOff>
    </xdr:from>
    <xdr:to>
      <xdr:col>17</xdr:col>
      <xdr:colOff>257175</xdr:colOff>
      <xdr:row>13</xdr:row>
      <xdr:rowOff>47625</xdr:rowOff>
    </xdr:to>
    <xdr:sp>
      <xdr:nvSpPr>
        <xdr:cNvPr id="5" name="Conector recto 5"/>
        <xdr:cNvSpPr>
          <a:spLocks/>
        </xdr:cNvSpPr>
      </xdr:nvSpPr>
      <xdr:spPr>
        <a:xfrm flipV="1">
          <a:off x="10039350" y="1333500"/>
          <a:ext cx="2638425" cy="1285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28575</xdr:colOff>
      <xdr:row>3</xdr:row>
      <xdr:rowOff>142875</xdr:rowOff>
    </xdr:from>
    <xdr:ext cx="238125" cy="247650"/>
    <xdr:sp>
      <xdr:nvSpPr>
        <xdr:cNvPr id="6" name="CuadroTexto 6"/>
        <xdr:cNvSpPr txBox="1">
          <a:spLocks noChangeArrowheads="1"/>
        </xdr:cNvSpPr>
      </xdr:nvSpPr>
      <xdr:spPr>
        <a:xfrm>
          <a:off x="9401175" y="647700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oneCellAnchor>
  <xdr:oneCellAnchor>
    <xdr:from>
      <xdr:col>17</xdr:col>
      <xdr:colOff>409575</xdr:colOff>
      <xdr:row>15</xdr:row>
      <xdr:rowOff>133350</xdr:rowOff>
    </xdr:from>
    <xdr:ext cx="219075" cy="257175"/>
    <xdr:sp>
      <xdr:nvSpPr>
        <xdr:cNvPr id="7" name="CuadroTexto 7"/>
        <xdr:cNvSpPr txBox="1">
          <a:spLocks noChangeArrowheads="1"/>
        </xdr:cNvSpPr>
      </xdr:nvSpPr>
      <xdr:spPr>
        <a:xfrm>
          <a:off x="12830175" y="32004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oneCellAnchor>
  <xdr:twoCellAnchor>
    <xdr:from>
      <xdr:col>13</xdr:col>
      <xdr:colOff>742950</xdr:colOff>
      <xdr:row>13</xdr:row>
      <xdr:rowOff>0</xdr:rowOff>
    </xdr:from>
    <xdr:to>
      <xdr:col>14</xdr:col>
      <xdr:colOff>38100</xdr:colOff>
      <xdr:row>13</xdr:row>
      <xdr:rowOff>19050</xdr:rowOff>
    </xdr:to>
    <xdr:sp>
      <xdr:nvSpPr>
        <xdr:cNvPr id="8" name="Elipse 8"/>
        <xdr:cNvSpPr>
          <a:spLocks/>
        </xdr:cNvSpPr>
      </xdr:nvSpPr>
      <xdr:spPr>
        <a:xfrm>
          <a:off x="10115550" y="2571750"/>
          <a:ext cx="57150" cy="1905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7</xdr:row>
      <xdr:rowOff>171450</xdr:rowOff>
    </xdr:from>
    <xdr:to>
      <xdr:col>17</xdr:col>
      <xdr:colOff>9525</xdr:colOff>
      <xdr:row>8</xdr:row>
      <xdr:rowOff>28575</xdr:rowOff>
    </xdr:to>
    <xdr:sp>
      <xdr:nvSpPr>
        <xdr:cNvPr id="9" name="Elipse 9"/>
        <xdr:cNvSpPr>
          <a:spLocks/>
        </xdr:cNvSpPr>
      </xdr:nvSpPr>
      <xdr:spPr>
        <a:xfrm>
          <a:off x="12372975" y="1428750"/>
          <a:ext cx="57150" cy="10477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742950</xdr:colOff>
      <xdr:row>9</xdr:row>
      <xdr:rowOff>95250</xdr:rowOff>
    </xdr:from>
    <xdr:to>
      <xdr:col>16</xdr:col>
      <xdr:colOff>38100</xdr:colOff>
      <xdr:row>9</xdr:row>
      <xdr:rowOff>142875</xdr:rowOff>
    </xdr:to>
    <xdr:sp>
      <xdr:nvSpPr>
        <xdr:cNvPr id="10" name="Elipse 10"/>
        <xdr:cNvSpPr>
          <a:spLocks/>
        </xdr:cNvSpPr>
      </xdr:nvSpPr>
      <xdr:spPr>
        <a:xfrm>
          <a:off x="11639550" y="1847850"/>
          <a:ext cx="57150" cy="4762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104775</xdr:rowOff>
    </xdr:from>
    <xdr:to>
      <xdr:col>16</xdr:col>
      <xdr:colOff>19050</xdr:colOff>
      <xdr:row>17</xdr:row>
      <xdr:rowOff>104775</xdr:rowOff>
    </xdr:to>
    <xdr:sp>
      <xdr:nvSpPr>
        <xdr:cNvPr id="11" name="Conector recto 11"/>
        <xdr:cNvSpPr>
          <a:spLocks/>
        </xdr:cNvSpPr>
      </xdr:nvSpPr>
      <xdr:spPr>
        <a:xfrm flipV="1">
          <a:off x="11677650" y="1362075"/>
          <a:ext cx="0" cy="2133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581025</xdr:colOff>
      <xdr:row>8</xdr:row>
      <xdr:rowOff>0</xdr:rowOff>
    </xdr:from>
    <xdr:to>
      <xdr:col>17</xdr:col>
      <xdr:colOff>400050</xdr:colOff>
      <xdr:row>8</xdr:row>
      <xdr:rowOff>0</xdr:rowOff>
    </xdr:to>
    <xdr:sp>
      <xdr:nvSpPr>
        <xdr:cNvPr id="12" name="Conector recto 12"/>
        <xdr:cNvSpPr>
          <a:spLocks/>
        </xdr:cNvSpPr>
      </xdr:nvSpPr>
      <xdr:spPr>
        <a:xfrm>
          <a:off x="9191625" y="1504950"/>
          <a:ext cx="3629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619125</xdr:colOff>
      <xdr:row>9</xdr:row>
      <xdr:rowOff>123825</xdr:rowOff>
    </xdr:from>
    <xdr:to>
      <xdr:col>16</xdr:col>
      <xdr:colOff>457200</xdr:colOff>
      <xdr:row>9</xdr:row>
      <xdr:rowOff>123825</xdr:rowOff>
    </xdr:to>
    <xdr:sp>
      <xdr:nvSpPr>
        <xdr:cNvPr id="13" name="Conector recto 13"/>
        <xdr:cNvSpPr>
          <a:spLocks/>
        </xdr:cNvSpPr>
      </xdr:nvSpPr>
      <xdr:spPr>
        <a:xfrm>
          <a:off x="9229725" y="1876425"/>
          <a:ext cx="2886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12</xdr:row>
      <xdr:rowOff>161925</xdr:rowOff>
    </xdr:from>
    <xdr:to>
      <xdr:col>17</xdr:col>
      <xdr:colOff>466725</xdr:colOff>
      <xdr:row>12</xdr:row>
      <xdr:rowOff>161925</xdr:rowOff>
    </xdr:to>
    <xdr:sp>
      <xdr:nvSpPr>
        <xdr:cNvPr id="14" name="Conector recto 14"/>
        <xdr:cNvSpPr>
          <a:spLocks/>
        </xdr:cNvSpPr>
      </xdr:nvSpPr>
      <xdr:spPr>
        <a:xfrm>
          <a:off x="9210675" y="2571750"/>
          <a:ext cx="3676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695325</xdr:colOff>
      <xdr:row>16</xdr:row>
      <xdr:rowOff>104775</xdr:rowOff>
    </xdr:from>
    <xdr:ext cx="276225" cy="276225"/>
    <xdr:sp>
      <xdr:nvSpPr>
        <xdr:cNvPr id="15" name="CuadroTexto 15"/>
        <xdr:cNvSpPr txBox="1">
          <a:spLocks noChangeArrowheads="1"/>
        </xdr:cNvSpPr>
      </xdr:nvSpPr>
      <xdr:spPr>
        <a:xfrm>
          <a:off x="10067925" y="3333750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12</xdr:col>
      <xdr:colOff>495300</xdr:colOff>
      <xdr:row>11</xdr:row>
      <xdr:rowOff>133350</xdr:rowOff>
    </xdr:from>
    <xdr:ext cx="285750" cy="257175"/>
    <xdr:sp>
      <xdr:nvSpPr>
        <xdr:cNvPr id="16" name="CuadroTexto 16"/>
        <xdr:cNvSpPr txBox="1">
          <a:spLocks noChangeArrowheads="1"/>
        </xdr:cNvSpPr>
      </xdr:nvSpPr>
      <xdr:spPr>
        <a:xfrm>
          <a:off x="9105900" y="238125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16</xdr:col>
      <xdr:colOff>714375</xdr:colOff>
      <xdr:row>16</xdr:row>
      <xdr:rowOff>133350</xdr:rowOff>
    </xdr:from>
    <xdr:ext cx="266700" cy="266700"/>
    <xdr:sp>
      <xdr:nvSpPr>
        <xdr:cNvPr id="17" name="CuadroTexto 17"/>
        <xdr:cNvSpPr txBox="1">
          <a:spLocks noChangeArrowheads="1"/>
        </xdr:cNvSpPr>
      </xdr:nvSpPr>
      <xdr:spPr>
        <a:xfrm>
          <a:off x="12372975" y="336232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16</xdr:col>
      <xdr:colOff>38100</xdr:colOff>
      <xdr:row>16</xdr:row>
      <xdr:rowOff>123825</xdr:rowOff>
    </xdr:from>
    <xdr:ext cx="219075" cy="266700"/>
    <xdr:sp>
      <xdr:nvSpPr>
        <xdr:cNvPr id="18" name="CuadroTexto 18"/>
        <xdr:cNvSpPr txBox="1">
          <a:spLocks noChangeArrowheads="1"/>
        </xdr:cNvSpPr>
      </xdr:nvSpPr>
      <xdr:spPr>
        <a:xfrm>
          <a:off x="11696700" y="33528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oneCellAnchor>
  <xdr:oneCellAnchor>
    <xdr:from>
      <xdr:col>12</xdr:col>
      <xdr:colOff>533400</xdr:colOff>
      <xdr:row>8</xdr:row>
      <xdr:rowOff>66675</xdr:rowOff>
    </xdr:from>
    <xdr:ext cx="238125" cy="266700"/>
    <xdr:sp>
      <xdr:nvSpPr>
        <xdr:cNvPr id="19" name="CuadroTexto 19"/>
        <xdr:cNvSpPr txBox="1">
          <a:spLocks noChangeArrowheads="1"/>
        </xdr:cNvSpPr>
      </xdr:nvSpPr>
      <xdr:spPr>
        <a:xfrm>
          <a:off x="9144000" y="15716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oneCellAnchor>
  <xdr:oneCellAnchor>
    <xdr:from>
      <xdr:col>12</xdr:col>
      <xdr:colOff>495300</xdr:colOff>
      <xdr:row>6</xdr:row>
      <xdr:rowOff>133350</xdr:rowOff>
    </xdr:from>
    <xdr:ext cx="285750" cy="276225"/>
    <xdr:sp>
      <xdr:nvSpPr>
        <xdr:cNvPr id="20" name="CuadroTexto 20"/>
        <xdr:cNvSpPr txBox="1">
          <a:spLocks noChangeArrowheads="1"/>
        </xdr:cNvSpPr>
      </xdr:nvSpPr>
      <xdr:spPr>
        <a:xfrm>
          <a:off x="9105900" y="113347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twoCellAnchor>
    <xdr:from>
      <xdr:col>16</xdr:col>
      <xdr:colOff>504825</xdr:colOff>
      <xdr:row>6</xdr:row>
      <xdr:rowOff>142875</xdr:rowOff>
    </xdr:from>
    <xdr:to>
      <xdr:col>16</xdr:col>
      <xdr:colOff>723900</xdr:colOff>
      <xdr:row>7</xdr:row>
      <xdr:rowOff>161925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12163425" y="11430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13</xdr:col>
      <xdr:colOff>542925</xdr:colOff>
      <xdr:row>12</xdr:row>
      <xdr:rowOff>0</xdr:rowOff>
    </xdr:from>
    <xdr:to>
      <xdr:col>14</xdr:col>
      <xdr:colOff>19050</xdr:colOff>
      <xdr:row>12</xdr:row>
      <xdr:rowOff>161925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9915525" y="2409825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7</xdr:col>
      <xdr:colOff>552450</xdr:colOff>
      <xdr:row>17</xdr:row>
      <xdr:rowOff>9525</xdr:rowOff>
    </xdr:from>
    <xdr:to>
      <xdr:col>8</xdr:col>
      <xdr:colOff>342900</xdr:colOff>
      <xdr:row>20</xdr:row>
      <xdr:rowOff>28575</xdr:rowOff>
    </xdr:to>
    <xdr:sp>
      <xdr:nvSpPr>
        <xdr:cNvPr id="23" name="Elipse 23"/>
        <xdr:cNvSpPr>
          <a:spLocks/>
        </xdr:cNvSpPr>
      </xdr:nvSpPr>
      <xdr:spPr>
        <a:xfrm>
          <a:off x="5353050" y="3400425"/>
          <a:ext cx="552450" cy="590550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PPP</a:t>
          </a:r>
        </a:p>
      </xdr:txBody>
    </xdr:sp>
    <xdr:clientData/>
  </xdr:twoCellAnchor>
  <xdr:twoCellAnchor>
    <xdr:from>
      <xdr:col>15</xdr:col>
      <xdr:colOff>571500</xdr:colOff>
      <xdr:row>8</xdr:row>
      <xdr:rowOff>95250</xdr:rowOff>
    </xdr:from>
    <xdr:to>
      <xdr:col>16</xdr:col>
      <xdr:colOff>38100</xdr:colOff>
      <xdr:row>9</xdr:row>
      <xdr:rowOff>142875</xdr:rowOff>
    </xdr:to>
    <xdr:sp>
      <xdr:nvSpPr>
        <xdr:cNvPr id="24" name="Rectángulo 24"/>
        <xdr:cNvSpPr>
          <a:spLocks/>
        </xdr:cNvSpPr>
      </xdr:nvSpPr>
      <xdr:spPr>
        <a:xfrm>
          <a:off x="11468100" y="1600200"/>
          <a:ext cx="228600" cy="295275"/>
        </a:xfrm>
        <a:prstGeom prst="rect">
          <a:avLst/>
        </a:prstGeom>
        <a:solidFill>
          <a:srgbClr val="FF0000">
            <a:alpha val="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14</xdr:col>
      <xdr:colOff>0</xdr:colOff>
      <xdr:row>16</xdr:row>
      <xdr:rowOff>19050</xdr:rowOff>
    </xdr:from>
    <xdr:to>
      <xdr:col>17</xdr:col>
      <xdr:colOff>9525</xdr:colOff>
      <xdr:row>16</xdr:row>
      <xdr:rowOff>19050</xdr:rowOff>
    </xdr:to>
    <xdr:sp>
      <xdr:nvSpPr>
        <xdr:cNvPr id="25" name="Conector recto de flecha 25"/>
        <xdr:cNvSpPr>
          <a:spLocks/>
        </xdr:cNvSpPr>
      </xdr:nvSpPr>
      <xdr:spPr>
        <a:xfrm>
          <a:off x="10134600" y="3248025"/>
          <a:ext cx="22955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95250</xdr:colOff>
      <xdr:row>14</xdr:row>
      <xdr:rowOff>142875</xdr:rowOff>
    </xdr:from>
    <xdr:ext cx="466725" cy="257175"/>
    <xdr:sp>
      <xdr:nvSpPr>
        <xdr:cNvPr id="26" name="CuadroTexto 26"/>
        <xdr:cNvSpPr txBox="1">
          <a:spLocks noChangeArrowheads="1"/>
        </xdr:cNvSpPr>
      </xdr:nvSpPr>
      <xdr:spPr>
        <a:xfrm>
          <a:off x="11753850" y="2962275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twoCellAnchor>
    <xdr:from>
      <xdr:col>14</xdr:col>
      <xdr:colOff>0</xdr:colOff>
      <xdr:row>14</xdr:row>
      <xdr:rowOff>114300</xdr:rowOff>
    </xdr:from>
    <xdr:to>
      <xdr:col>16</xdr:col>
      <xdr:colOff>9525</xdr:colOff>
      <xdr:row>14</xdr:row>
      <xdr:rowOff>114300</xdr:rowOff>
    </xdr:to>
    <xdr:sp>
      <xdr:nvSpPr>
        <xdr:cNvPr id="27" name="Conector recto de flecha 27"/>
        <xdr:cNvSpPr>
          <a:spLocks/>
        </xdr:cNvSpPr>
      </xdr:nvSpPr>
      <xdr:spPr>
        <a:xfrm>
          <a:off x="10134600" y="2933700"/>
          <a:ext cx="15335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180975</xdr:colOff>
      <xdr:row>10</xdr:row>
      <xdr:rowOff>85725</xdr:rowOff>
    </xdr:from>
    <xdr:ext cx="447675" cy="276225"/>
    <xdr:sp>
      <xdr:nvSpPr>
        <xdr:cNvPr id="28" name="CuadroTexto 28"/>
        <xdr:cNvSpPr txBox="1">
          <a:spLocks noChangeArrowheads="1"/>
        </xdr:cNvSpPr>
      </xdr:nvSpPr>
      <xdr:spPr>
        <a:xfrm>
          <a:off x="11839575" y="208597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- 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14</xdr:col>
      <xdr:colOff>552450</xdr:colOff>
      <xdr:row>13</xdr:row>
      <xdr:rowOff>57150</xdr:rowOff>
    </xdr:from>
    <xdr:ext cx="419100" cy="266700"/>
    <xdr:sp>
      <xdr:nvSpPr>
        <xdr:cNvPr id="29" name="CuadroTexto 29"/>
        <xdr:cNvSpPr txBox="1">
          <a:spLocks noChangeArrowheads="1"/>
        </xdr:cNvSpPr>
      </xdr:nvSpPr>
      <xdr:spPr>
        <a:xfrm>
          <a:off x="10687050" y="262890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- 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twoCellAnchor>
    <xdr:from>
      <xdr:col>17</xdr:col>
      <xdr:colOff>209550</xdr:colOff>
      <xdr:row>8</xdr:row>
      <xdr:rowOff>0</xdr:rowOff>
    </xdr:from>
    <xdr:to>
      <xdr:col>17</xdr:col>
      <xdr:colOff>209550</xdr:colOff>
      <xdr:row>13</xdr:row>
      <xdr:rowOff>0</xdr:rowOff>
    </xdr:to>
    <xdr:sp>
      <xdr:nvSpPr>
        <xdr:cNvPr id="30" name="Conector recto de flecha 30"/>
        <xdr:cNvSpPr>
          <a:spLocks/>
        </xdr:cNvSpPr>
      </xdr:nvSpPr>
      <xdr:spPr>
        <a:xfrm flipH="1">
          <a:off x="12630150" y="1504950"/>
          <a:ext cx="0" cy="1066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219075</xdr:colOff>
      <xdr:row>9</xdr:row>
      <xdr:rowOff>114300</xdr:rowOff>
    </xdr:from>
    <xdr:to>
      <xdr:col>16</xdr:col>
      <xdr:colOff>219075</xdr:colOff>
      <xdr:row>13</xdr:row>
      <xdr:rowOff>0</xdr:rowOff>
    </xdr:to>
    <xdr:sp>
      <xdr:nvSpPr>
        <xdr:cNvPr id="31" name="Conector recto de flecha 31"/>
        <xdr:cNvSpPr>
          <a:spLocks/>
        </xdr:cNvSpPr>
      </xdr:nvSpPr>
      <xdr:spPr>
        <a:xfrm flipH="1">
          <a:off x="11877675" y="1866900"/>
          <a:ext cx="0" cy="704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180975</xdr:colOff>
      <xdr:row>9</xdr:row>
      <xdr:rowOff>142875</xdr:rowOff>
    </xdr:from>
    <xdr:ext cx="495300" cy="276225"/>
    <xdr:sp>
      <xdr:nvSpPr>
        <xdr:cNvPr id="32" name="CuadroTexto 32"/>
        <xdr:cNvSpPr txBox="1">
          <a:spLocks noChangeArrowheads="1"/>
        </xdr:cNvSpPr>
      </xdr:nvSpPr>
      <xdr:spPr>
        <a:xfrm>
          <a:off x="12601575" y="1895475"/>
          <a:ext cx="495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twoCellAnchor>
    <xdr:from>
      <xdr:col>11</xdr:col>
      <xdr:colOff>742950</xdr:colOff>
      <xdr:row>2</xdr:row>
      <xdr:rowOff>142875</xdr:rowOff>
    </xdr:from>
    <xdr:to>
      <xdr:col>19</xdr:col>
      <xdr:colOff>371475</xdr:colOff>
      <xdr:row>32</xdr:row>
      <xdr:rowOff>76200</xdr:rowOff>
    </xdr:to>
    <xdr:graphicFrame>
      <xdr:nvGraphicFramePr>
        <xdr:cNvPr id="33" name="Gráfico 35"/>
        <xdr:cNvGraphicFramePr/>
      </xdr:nvGraphicFramePr>
      <xdr:xfrm>
        <a:off x="8591550" y="466725"/>
        <a:ext cx="57245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13</xdr:col>
      <xdr:colOff>504825</xdr:colOff>
      <xdr:row>39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0410825" cy="621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561975</xdr:colOff>
      <xdr:row>1</xdr:row>
      <xdr:rowOff>9525</xdr:rowOff>
    </xdr:from>
    <xdr:to>
      <xdr:col>10</xdr:col>
      <xdr:colOff>685800</xdr:colOff>
      <xdr:row>38</xdr:row>
      <xdr:rowOff>28575</xdr:rowOff>
    </xdr:to>
    <xdr:sp>
      <xdr:nvSpPr>
        <xdr:cNvPr id="2" name="5 Conector recto de flecha"/>
        <xdr:cNvSpPr>
          <a:spLocks/>
        </xdr:cNvSpPr>
      </xdr:nvSpPr>
      <xdr:spPr>
        <a:xfrm flipH="1" flipV="1">
          <a:off x="8181975" y="171450"/>
          <a:ext cx="123825" cy="60102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10</xdr:row>
      <xdr:rowOff>142875</xdr:rowOff>
    </xdr:from>
    <xdr:to>
      <xdr:col>14</xdr:col>
      <xdr:colOff>19050</xdr:colOff>
      <xdr:row>11</xdr:row>
      <xdr:rowOff>0</xdr:rowOff>
    </xdr:to>
    <xdr:sp>
      <xdr:nvSpPr>
        <xdr:cNvPr id="3" name="14 Conector recto"/>
        <xdr:cNvSpPr>
          <a:spLocks/>
        </xdr:cNvSpPr>
      </xdr:nvSpPr>
      <xdr:spPr>
        <a:xfrm flipV="1">
          <a:off x="5819775" y="1762125"/>
          <a:ext cx="4867275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iping-tools.net/" TargetMode="Externa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B2:U46"/>
  <sheetViews>
    <sheetView zoomScalePageLayoutView="0" workbookViewId="0" topLeftCell="A1">
      <selection activeCell="E47" sqref="E47"/>
    </sheetView>
  </sheetViews>
  <sheetFormatPr defaultColWidth="11.421875" defaultRowHeight="12.75"/>
  <cols>
    <col min="1" max="1" width="3.7109375" style="0" customWidth="1"/>
    <col min="2" max="2" width="3.421875" style="0" customWidth="1"/>
    <col min="3" max="20" width="11.421875" style="0" customWidth="1"/>
    <col min="21" max="21" width="4.57421875" style="0" customWidth="1"/>
  </cols>
  <sheetData>
    <row r="1" ht="13.5" thickBot="1"/>
    <row r="2" spans="2:21" ht="14.25" thickBot="1" thickTop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3"/>
    </row>
    <row r="3" spans="2:21" ht="14.25" thickBot="1" thickTop="1">
      <c r="B3" s="18"/>
      <c r="C3" s="332" t="s">
        <v>40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4"/>
      <c r="U3" s="24"/>
    </row>
    <row r="4" spans="2:21" ht="13.5" thickTop="1"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4"/>
    </row>
    <row r="5" spans="2:21" ht="12.75">
      <c r="B5" s="18"/>
      <c r="C5" s="17" t="s">
        <v>23</v>
      </c>
      <c r="D5" s="6"/>
      <c r="E5" s="6"/>
      <c r="F5" s="6"/>
      <c r="G5" s="6"/>
      <c r="H5" s="6"/>
      <c r="I5" s="6"/>
      <c r="J5" s="6"/>
      <c r="K5" s="6"/>
      <c r="L5" s="9"/>
      <c r="M5" s="1"/>
      <c r="N5" s="17" t="s">
        <v>31</v>
      </c>
      <c r="O5" s="6"/>
      <c r="P5" s="9"/>
      <c r="Q5" s="1"/>
      <c r="R5" s="17" t="s">
        <v>47</v>
      </c>
      <c r="S5" s="6"/>
      <c r="T5" s="9"/>
      <c r="U5" s="24"/>
    </row>
    <row r="6" spans="2:21" ht="12.75">
      <c r="B6" s="18"/>
      <c r="C6" s="5"/>
      <c r="D6" s="1"/>
      <c r="E6" s="1"/>
      <c r="F6" s="1"/>
      <c r="G6" s="1"/>
      <c r="H6" s="1"/>
      <c r="I6" s="1"/>
      <c r="J6" s="1"/>
      <c r="K6" s="1"/>
      <c r="L6" s="10"/>
      <c r="M6" s="1"/>
      <c r="N6" s="5"/>
      <c r="O6" s="1"/>
      <c r="P6" s="10"/>
      <c r="Q6" s="1"/>
      <c r="R6" s="5"/>
      <c r="S6" s="1"/>
      <c r="T6" s="10"/>
      <c r="U6" s="24"/>
    </row>
    <row r="7" spans="2:21" ht="12.75">
      <c r="B7" s="18"/>
      <c r="C7" s="16" t="s">
        <v>19</v>
      </c>
      <c r="D7" s="1"/>
      <c r="E7" s="1"/>
      <c r="F7" s="1"/>
      <c r="G7" s="1"/>
      <c r="H7" s="1"/>
      <c r="I7" s="1"/>
      <c r="J7" s="1"/>
      <c r="K7" s="1"/>
      <c r="L7" s="10"/>
      <c r="M7" s="1"/>
      <c r="N7" s="16" t="s">
        <v>32</v>
      </c>
      <c r="O7" s="1"/>
      <c r="P7" s="10"/>
      <c r="Q7" s="1"/>
      <c r="R7" s="16" t="s">
        <v>37</v>
      </c>
      <c r="S7" s="1"/>
      <c r="T7" s="10"/>
      <c r="U7" s="24"/>
    </row>
    <row r="8" spans="2:21" ht="12.75">
      <c r="B8" s="18"/>
      <c r="C8" s="16" t="s">
        <v>20</v>
      </c>
      <c r="D8" s="1"/>
      <c r="E8" s="1"/>
      <c r="F8" s="1"/>
      <c r="G8" s="1"/>
      <c r="H8" s="1"/>
      <c r="I8" s="1"/>
      <c r="J8" s="1"/>
      <c r="K8" s="1"/>
      <c r="L8" s="10"/>
      <c r="M8" s="1"/>
      <c r="N8" s="16" t="s">
        <v>33</v>
      </c>
      <c r="O8" s="1"/>
      <c r="P8" s="10"/>
      <c r="Q8" s="1"/>
      <c r="R8" s="16" t="s">
        <v>38</v>
      </c>
      <c r="S8" s="1"/>
      <c r="T8" s="10"/>
      <c r="U8" s="24"/>
    </row>
    <row r="9" spans="2:21" ht="12.75">
      <c r="B9" s="18"/>
      <c r="C9" s="16" t="s">
        <v>21</v>
      </c>
      <c r="D9" s="1"/>
      <c r="E9" s="1"/>
      <c r="F9" s="1"/>
      <c r="G9" s="1"/>
      <c r="H9" s="1"/>
      <c r="I9" s="1"/>
      <c r="J9" s="1"/>
      <c r="K9" s="1"/>
      <c r="L9" s="10"/>
      <c r="M9" s="1"/>
      <c r="N9" s="5"/>
      <c r="O9" s="1"/>
      <c r="P9" s="10"/>
      <c r="Q9" s="1"/>
      <c r="R9" s="16" t="s">
        <v>39</v>
      </c>
      <c r="S9" s="1"/>
      <c r="T9" s="10"/>
      <c r="U9" s="24"/>
    </row>
    <row r="10" spans="2:21" ht="12.75">
      <c r="B10" s="18"/>
      <c r="C10" s="16" t="s">
        <v>22</v>
      </c>
      <c r="D10" s="1"/>
      <c r="E10" s="1"/>
      <c r="F10" s="1"/>
      <c r="G10" s="1"/>
      <c r="H10" s="1"/>
      <c r="I10" s="1"/>
      <c r="J10" s="1"/>
      <c r="K10" s="1"/>
      <c r="L10" s="10"/>
      <c r="M10" s="1"/>
      <c r="N10" s="5"/>
      <c r="O10" s="1"/>
      <c r="P10" s="10"/>
      <c r="Q10" s="1"/>
      <c r="R10" s="5"/>
      <c r="S10" s="1"/>
      <c r="T10" s="10"/>
      <c r="U10" s="24"/>
    </row>
    <row r="11" spans="2:21" ht="12.75">
      <c r="B11" s="18"/>
      <c r="C11" s="5"/>
      <c r="D11" s="1"/>
      <c r="E11" s="1"/>
      <c r="F11" s="1"/>
      <c r="G11" s="1"/>
      <c r="H11" s="1"/>
      <c r="I11" s="1"/>
      <c r="J11" s="1"/>
      <c r="K11" s="1"/>
      <c r="L11" s="10"/>
      <c r="M11" s="1"/>
      <c r="N11" s="5"/>
      <c r="O11" s="1"/>
      <c r="P11" s="10"/>
      <c r="Q11" s="1"/>
      <c r="R11" s="5"/>
      <c r="S11" s="1"/>
      <c r="T11" s="10"/>
      <c r="U11" s="24"/>
    </row>
    <row r="12" spans="2:21" ht="12.75">
      <c r="B12" s="18"/>
      <c r="C12" s="5"/>
      <c r="D12" s="1"/>
      <c r="E12" s="1"/>
      <c r="F12" s="1"/>
      <c r="G12" s="1"/>
      <c r="H12" s="1"/>
      <c r="I12" s="1"/>
      <c r="J12" s="1"/>
      <c r="K12" s="1"/>
      <c r="L12" s="10"/>
      <c r="M12" s="1"/>
      <c r="N12" s="5"/>
      <c r="O12" s="1"/>
      <c r="P12" s="10"/>
      <c r="Q12" s="1"/>
      <c r="R12" s="5"/>
      <c r="S12" s="1"/>
      <c r="T12" s="10"/>
      <c r="U12" s="24"/>
    </row>
    <row r="13" spans="2:21" ht="12.75">
      <c r="B13" s="18"/>
      <c r="C13" s="5"/>
      <c r="D13" s="1"/>
      <c r="E13" s="1"/>
      <c r="F13" s="1"/>
      <c r="G13" s="1"/>
      <c r="H13" s="1"/>
      <c r="I13" s="1"/>
      <c r="J13" s="1"/>
      <c r="K13" s="1"/>
      <c r="L13" s="10"/>
      <c r="M13" s="1"/>
      <c r="N13" s="16" t="s">
        <v>34</v>
      </c>
      <c r="O13" s="1"/>
      <c r="P13" s="10"/>
      <c r="Q13" s="1"/>
      <c r="R13" s="5"/>
      <c r="S13" s="1"/>
      <c r="T13" s="10"/>
      <c r="U13" s="24"/>
    </row>
    <row r="14" spans="2:21" ht="12.75">
      <c r="B14" s="18"/>
      <c r="C14" s="5"/>
      <c r="D14" s="1"/>
      <c r="E14" s="1"/>
      <c r="F14" s="1"/>
      <c r="G14" s="1"/>
      <c r="H14" s="1"/>
      <c r="I14" s="1"/>
      <c r="J14" s="1"/>
      <c r="K14" s="1"/>
      <c r="L14" s="10"/>
      <c r="M14" s="1"/>
      <c r="N14" s="5"/>
      <c r="O14" s="1"/>
      <c r="P14" s="10"/>
      <c r="Q14" s="1"/>
      <c r="R14" s="5"/>
      <c r="S14" s="1"/>
      <c r="T14" s="10"/>
      <c r="U14" s="24"/>
    </row>
    <row r="15" spans="2:21" ht="12.75">
      <c r="B15" s="18"/>
      <c r="C15" s="5"/>
      <c r="D15" s="1"/>
      <c r="E15" s="1"/>
      <c r="F15" s="1"/>
      <c r="G15" s="1"/>
      <c r="H15" s="1"/>
      <c r="I15" s="1"/>
      <c r="J15" s="1"/>
      <c r="K15" s="1"/>
      <c r="L15" s="10"/>
      <c r="M15" s="1"/>
      <c r="N15" s="5"/>
      <c r="O15" s="1"/>
      <c r="P15" s="10"/>
      <c r="Q15" s="1"/>
      <c r="R15" s="5"/>
      <c r="S15" s="1"/>
      <c r="T15" s="10"/>
      <c r="U15" s="24"/>
    </row>
    <row r="16" spans="2:21" ht="12.75">
      <c r="B16" s="18"/>
      <c r="C16" s="5"/>
      <c r="D16" s="1"/>
      <c r="E16" s="1"/>
      <c r="F16" s="1"/>
      <c r="G16" s="1"/>
      <c r="H16" s="1"/>
      <c r="I16" s="1"/>
      <c r="J16" s="1"/>
      <c r="K16" s="1"/>
      <c r="L16" s="10"/>
      <c r="M16" s="1"/>
      <c r="N16" s="5"/>
      <c r="O16" s="1"/>
      <c r="P16" s="10"/>
      <c r="Q16" s="1"/>
      <c r="R16" s="5"/>
      <c r="S16" s="1"/>
      <c r="T16" s="10"/>
      <c r="U16" s="24"/>
    </row>
    <row r="17" spans="2:21" ht="15.75">
      <c r="B17" s="18"/>
      <c r="C17" s="16" t="s">
        <v>30</v>
      </c>
      <c r="D17" s="1"/>
      <c r="E17" s="1"/>
      <c r="F17" s="1"/>
      <c r="G17" s="1"/>
      <c r="H17" s="1"/>
      <c r="I17" s="1"/>
      <c r="J17" s="1"/>
      <c r="K17" s="1"/>
      <c r="L17" s="10"/>
      <c r="M17" s="1"/>
      <c r="N17" s="5"/>
      <c r="O17" s="1"/>
      <c r="P17" s="10"/>
      <c r="Q17" s="1"/>
      <c r="R17" s="5"/>
      <c r="S17" s="1"/>
      <c r="T17" s="10"/>
      <c r="U17" s="24"/>
    </row>
    <row r="18" spans="2:21" ht="12.75">
      <c r="B18" s="18"/>
      <c r="C18" s="16" t="s">
        <v>24</v>
      </c>
      <c r="D18" s="1"/>
      <c r="E18" s="1"/>
      <c r="F18" s="1"/>
      <c r="G18" s="1"/>
      <c r="H18" s="1"/>
      <c r="I18" s="1"/>
      <c r="J18" s="1"/>
      <c r="K18" s="1"/>
      <c r="L18" s="10"/>
      <c r="M18" s="1"/>
      <c r="N18" s="5"/>
      <c r="O18" s="1"/>
      <c r="P18" s="10"/>
      <c r="Q18" s="1"/>
      <c r="R18" s="5"/>
      <c r="S18" s="1"/>
      <c r="T18" s="10"/>
      <c r="U18" s="24"/>
    </row>
    <row r="19" spans="2:21" ht="15.75">
      <c r="B19" s="18"/>
      <c r="C19" s="16" t="s">
        <v>25</v>
      </c>
      <c r="D19" s="1"/>
      <c r="E19" s="1"/>
      <c r="F19" s="1"/>
      <c r="G19" s="1"/>
      <c r="H19" s="1"/>
      <c r="I19" s="1"/>
      <c r="J19" s="1"/>
      <c r="K19" s="1"/>
      <c r="L19" s="10"/>
      <c r="M19" s="1"/>
      <c r="N19" s="5"/>
      <c r="O19" s="1"/>
      <c r="P19" s="10"/>
      <c r="Q19" s="1"/>
      <c r="R19" s="5"/>
      <c r="S19" s="1"/>
      <c r="T19" s="10"/>
      <c r="U19" s="24"/>
    </row>
    <row r="20" spans="2:21" ht="12.75">
      <c r="B20" s="18"/>
      <c r="C20" s="16" t="s">
        <v>26</v>
      </c>
      <c r="D20" s="1"/>
      <c r="E20" s="1"/>
      <c r="F20" s="1"/>
      <c r="G20" s="1"/>
      <c r="H20" s="1"/>
      <c r="I20" s="1"/>
      <c r="J20" s="1"/>
      <c r="K20" s="1"/>
      <c r="L20" s="10"/>
      <c r="M20" s="1"/>
      <c r="N20" s="5"/>
      <c r="O20" s="1"/>
      <c r="P20" s="10"/>
      <c r="Q20" s="1"/>
      <c r="R20" s="5"/>
      <c r="S20" s="1"/>
      <c r="T20" s="10"/>
      <c r="U20" s="24"/>
    </row>
    <row r="21" spans="2:21" ht="12.75">
      <c r="B21" s="18"/>
      <c r="C21" s="16" t="s">
        <v>27</v>
      </c>
      <c r="D21" s="1"/>
      <c r="E21" s="1"/>
      <c r="F21" s="1"/>
      <c r="G21" s="1"/>
      <c r="H21" s="1"/>
      <c r="I21" s="1"/>
      <c r="J21" s="1"/>
      <c r="K21" s="1"/>
      <c r="L21" s="10"/>
      <c r="M21" s="1"/>
      <c r="N21" s="5"/>
      <c r="O21" s="1"/>
      <c r="P21" s="10"/>
      <c r="Q21" s="1"/>
      <c r="R21" s="5"/>
      <c r="S21" s="1"/>
      <c r="T21" s="10"/>
      <c r="U21" s="24"/>
    </row>
    <row r="22" spans="2:21" ht="12.75">
      <c r="B22" s="18"/>
      <c r="C22" s="5"/>
      <c r="D22" s="1"/>
      <c r="E22" s="1"/>
      <c r="F22" s="1"/>
      <c r="G22" s="1"/>
      <c r="H22" s="1"/>
      <c r="I22" s="1"/>
      <c r="J22" s="1"/>
      <c r="K22" s="1"/>
      <c r="L22" s="10"/>
      <c r="M22" s="1"/>
      <c r="N22" s="5"/>
      <c r="O22" s="1"/>
      <c r="P22" s="10"/>
      <c r="Q22" s="1"/>
      <c r="R22" s="5"/>
      <c r="S22" s="1"/>
      <c r="T22" s="10"/>
      <c r="U22" s="24"/>
    </row>
    <row r="23" spans="2:21" ht="15.75">
      <c r="B23" s="18"/>
      <c r="C23" s="16" t="s">
        <v>28</v>
      </c>
      <c r="D23" s="1"/>
      <c r="E23" s="1"/>
      <c r="F23" s="1"/>
      <c r="G23" s="1"/>
      <c r="H23" s="1"/>
      <c r="I23" s="1"/>
      <c r="J23" s="1"/>
      <c r="K23" s="1"/>
      <c r="L23" s="10"/>
      <c r="M23" s="1"/>
      <c r="N23" s="5"/>
      <c r="O23" s="1"/>
      <c r="P23" s="10"/>
      <c r="Q23" s="1"/>
      <c r="R23" s="5"/>
      <c r="S23" s="1"/>
      <c r="T23" s="10"/>
      <c r="U23" s="24"/>
    </row>
    <row r="24" spans="2:21" ht="15.75">
      <c r="B24" s="18"/>
      <c r="C24" s="16" t="s">
        <v>29</v>
      </c>
      <c r="D24" s="1"/>
      <c r="E24" s="1"/>
      <c r="F24" s="1"/>
      <c r="G24" s="1"/>
      <c r="H24" s="1"/>
      <c r="I24" s="1"/>
      <c r="J24" s="1"/>
      <c r="K24" s="1"/>
      <c r="L24" s="10"/>
      <c r="M24" s="1"/>
      <c r="N24" s="5"/>
      <c r="O24" s="1"/>
      <c r="P24" s="10"/>
      <c r="Q24" s="1"/>
      <c r="R24" s="5"/>
      <c r="S24" s="1"/>
      <c r="T24" s="10"/>
      <c r="U24" s="24"/>
    </row>
    <row r="25" spans="2:21" ht="12.75">
      <c r="B25" s="18"/>
      <c r="C25" s="5"/>
      <c r="D25" s="1"/>
      <c r="E25" s="1"/>
      <c r="F25" s="1"/>
      <c r="G25" s="1"/>
      <c r="H25" s="1"/>
      <c r="I25" s="1"/>
      <c r="J25" s="1"/>
      <c r="K25" s="1"/>
      <c r="L25" s="10"/>
      <c r="M25" s="1"/>
      <c r="N25" s="5"/>
      <c r="O25" s="1"/>
      <c r="P25" s="10"/>
      <c r="Q25" s="1"/>
      <c r="R25" s="5"/>
      <c r="S25" s="1"/>
      <c r="T25" s="10"/>
      <c r="U25" s="24"/>
    </row>
    <row r="26" spans="2:21" ht="12.75">
      <c r="B26" s="18"/>
      <c r="C26" s="5"/>
      <c r="D26" s="1"/>
      <c r="E26" s="1"/>
      <c r="F26" s="1"/>
      <c r="G26" s="1"/>
      <c r="H26" s="1"/>
      <c r="I26" s="1"/>
      <c r="J26" s="1"/>
      <c r="K26" s="1"/>
      <c r="L26" s="10"/>
      <c r="M26" s="1"/>
      <c r="N26" s="5"/>
      <c r="O26" s="1"/>
      <c r="P26" s="10"/>
      <c r="Q26" s="1"/>
      <c r="R26" s="5"/>
      <c r="S26" s="1"/>
      <c r="T26" s="10"/>
      <c r="U26" s="24"/>
    </row>
    <row r="27" spans="2:21" ht="12.75">
      <c r="B27" s="18"/>
      <c r="C27" s="5"/>
      <c r="D27" s="1"/>
      <c r="E27" s="1"/>
      <c r="F27" s="1"/>
      <c r="G27" s="1"/>
      <c r="H27" s="1"/>
      <c r="I27" s="1"/>
      <c r="J27" s="1"/>
      <c r="K27" s="1"/>
      <c r="L27" s="10"/>
      <c r="M27" s="1"/>
      <c r="N27" s="5"/>
      <c r="O27" s="1"/>
      <c r="P27" s="10"/>
      <c r="Q27" s="1"/>
      <c r="R27" s="5"/>
      <c r="S27" s="1"/>
      <c r="T27" s="10"/>
      <c r="U27" s="24"/>
    </row>
    <row r="28" spans="2:21" ht="12.75">
      <c r="B28" s="18"/>
      <c r="C28" s="5"/>
      <c r="D28" s="1"/>
      <c r="E28" s="1"/>
      <c r="F28" s="1"/>
      <c r="G28" s="1"/>
      <c r="H28" s="1"/>
      <c r="I28" s="1"/>
      <c r="J28" s="1"/>
      <c r="K28" s="1"/>
      <c r="L28" s="10"/>
      <c r="M28" s="1"/>
      <c r="N28" s="5"/>
      <c r="O28" s="1"/>
      <c r="P28" s="10"/>
      <c r="Q28" s="1"/>
      <c r="R28" s="5"/>
      <c r="S28" s="1"/>
      <c r="T28" s="10"/>
      <c r="U28" s="24"/>
    </row>
    <row r="29" spans="2:21" ht="12.75">
      <c r="B29" s="18"/>
      <c r="C29" s="5"/>
      <c r="D29" s="1"/>
      <c r="E29" s="1"/>
      <c r="F29" s="1"/>
      <c r="G29" s="1"/>
      <c r="H29" s="1"/>
      <c r="I29" s="1"/>
      <c r="J29" s="1"/>
      <c r="K29" s="1"/>
      <c r="L29" s="10"/>
      <c r="M29" s="1"/>
      <c r="N29" s="5"/>
      <c r="O29" s="1"/>
      <c r="P29" s="10"/>
      <c r="Q29" s="1"/>
      <c r="R29" s="5"/>
      <c r="S29" s="1"/>
      <c r="T29" s="10"/>
      <c r="U29" s="24"/>
    </row>
    <row r="30" spans="2:21" ht="15.75">
      <c r="B30" s="18"/>
      <c r="C30" s="5"/>
      <c r="D30" s="1"/>
      <c r="E30" s="1"/>
      <c r="F30" s="1"/>
      <c r="G30" s="1"/>
      <c r="H30" s="1"/>
      <c r="I30" s="1"/>
      <c r="J30" s="1"/>
      <c r="K30" s="1"/>
      <c r="L30" s="10"/>
      <c r="M30" s="1"/>
      <c r="N30" s="16" t="s">
        <v>46</v>
      </c>
      <c r="O30" s="1"/>
      <c r="P30" s="10"/>
      <c r="Q30" s="1"/>
      <c r="R30" s="5"/>
      <c r="S30" s="1"/>
      <c r="T30" s="10"/>
      <c r="U30" s="24"/>
    </row>
    <row r="31" spans="2:21" ht="12.75">
      <c r="B31" s="18"/>
      <c r="C31" s="5"/>
      <c r="D31" s="1"/>
      <c r="E31" s="1"/>
      <c r="F31" s="1"/>
      <c r="G31" s="1"/>
      <c r="H31" s="1"/>
      <c r="I31" s="1"/>
      <c r="J31" s="1"/>
      <c r="K31" s="1"/>
      <c r="L31" s="10"/>
      <c r="M31" s="1"/>
      <c r="N31" s="16" t="s">
        <v>35</v>
      </c>
      <c r="O31" s="1"/>
      <c r="P31" s="10"/>
      <c r="Q31" s="1"/>
      <c r="R31" s="5"/>
      <c r="S31" s="1"/>
      <c r="T31" s="10"/>
      <c r="U31" s="24"/>
    </row>
    <row r="32" spans="2:21" ht="12.75">
      <c r="B32" s="18"/>
      <c r="C32" s="5"/>
      <c r="D32" s="1"/>
      <c r="E32" s="1"/>
      <c r="F32" s="1"/>
      <c r="G32" s="1"/>
      <c r="H32" s="1"/>
      <c r="I32" s="1"/>
      <c r="J32" s="1"/>
      <c r="K32" s="1"/>
      <c r="L32" s="10"/>
      <c r="M32" s="1"/>
      <c r="N32" s="16" t="s">
        <v>36</v>
      </c>
      <c r="O32" s="1"/>
      <c r="P32" s="10"/>
      <c r="Q32" s="1"/>
      <c r="R32" s="5"/>
      <c r="S32" s="1"/>
      <c r="T32" s="10"/>
      <c r="U32" s="24"/>
    </row>
    <row r="33" spans="2:21" ht="12.75">
      <c r="B33" s="18"/>
      <c r="C33" s="5"/>
      <c r="D33" s="1"/>
      <c r="E33" s="1"/>
      <c r="F33" s="1"/>
      <c r="G33" s="1"/>
      <c r="H33" s="1"/>
      <c r="I33" s="1"/>
      <c r="J33" s="1"/>
      <c r="K33" s="1"/>
      <c r="L33" s="10"/>
      <c r="M33" s="1"/>
      <c r="N33" s="5"/>
      <c r="O33" s="1"/>
      <c r="P33" s="10"/>
      <c r="Q33" s="1"/>
      <c r="R33" s="5"/>
      <c r="S33" s="1"/>
      <c r="T33" s="10"/>
      <c r="U33" s="24"/>
    </row>
    <row r="34" spans="2:21" ht="12.75">
      <c r="B34" s="18"/>
      <c r="C34" s="5"/>
      <c r="D34" s="1"/>
      <c r="E34" s="1"/>
      <c r="F34" s="1"/>
      <c r="G34" s="1"/>
      <c r="H34" s="1"/>
      <c r="I34" s="1"/>
      <c r="J34" s="1"/>
      <c r="K34" s="1"/>
      <c r="L34" s="10"/>
      <c r="M34" s="1"/>
      <c r="N34" s="5"/>
      <c r="O34" s="1"/>
      <c r="P34" s="10"/>
      <c r="Q34" s="1"/>
      <c r="R34" s="5"/>
      <c r="S34" s="1"/>
      <c r="T34" s="10"/>
      <c r="U34" s="24"/>
    </row>
    <row r="35" spans="2:21" ht="12.75">
      <c r="B35" s="18"/>
      <c r="C35" s="5"/>
      <c r="D35" s="1"/>
      <c r="E35" s="1"/>
      <c r="F35" s="1"/>
      <c r="G35" s="1"/>
      <c r="H35" s="1"/>
      <c r="I35" s="1"/>
      <c r="J35" s="1"/>
      <c r="K35" s="1"/>
      <c r="L35" s="10"/>
      <c r="M35" s="1"/>
      <c r="N35" s="5"/>
      <c r="O35" s="1"/>
      <c r="P35" s="10"/>
      <c r="Q35" s="1"/>
      <c r="R35" s="5"/>
      <c r="S35" s="1"/>
      <c r="T35" s="10"/>
      <c r="U35" s="24"/>
    </row>
    <row r="36" spans="2:21" ht="12.75">
      <c r="B36" s="18"/>
      <c r="C36" s="5"/>
      <c r="D36" s="1"/>
      <c r="E36" s="1"/>
      <c r="F36" s="1"/>
      <c r="G36" s="1"/>
      <c r="H36" s="1"/>
      <c r="I36" s="1"/>
      <c r="J36" s="1"/>
      <c r="K36" s="1"/>
      <c r="L36" s="10"/>
      <c r="M36" s="1"/>
      <c r="N36" s="5"/>
      <c r="O36" s="1"/>
      <c r="P36" s="10"/>
      <c r="Q36" s="1"/>
      <c r="R36" s="5"/>
      <c r="S36" s="1"/>
      <c r="T36" s="10"/>
      <c r="U36" s="24"/>
    </row>
    <row r="37" spans="2:21" ht="12.75">
      <c r="B37" s="18"/>
      <c r="C37" s="5"/>
      <c r="D37" s="1"/>
      <c r="E37" s="1"/>
      <c r="F37" s="1"/>
      <c r="G37" s="1"/>
      <c r="H37" s="1"/>
      <c r="I37" s="1"/>
      <c r="J37" s="1"/>
      <c r="K37" s="1"/>
      <c r="L37" s="10"/>
      <c r="M37" s="1"/>
      <c r="N37" s="5"/>
      <c r="O37" s="1"/>
      <c r="P37" s="10"/>
      <c r="Q37" s="1"/>
      <c r="R37" s="5"/>
      <c r="S37" s="1"/>
      <c r="T37" s="10"/>
      <c r="U37" s="24"/>
    </row>
    <row r="38" spans="2:21" ht="12.75">
      <c r="B38" s="18"/>
      <c r="C38" s="5"/>
      <c r="D38" s="1"/>
      <c r="E38" s="1"/>
      <c r="F38" s="1"/>
      <c r="G38" s="1"/>
      <c r="H38" s="1"/>
      <c r="I38" s="1"/>
      <c r="J38" s="1"/>
      <c r="K38" s="1"/>
      <c r="L38" s="10"/>
      <c r="M38" s="1"/>
      <c r="N38" s="5"/>
      <c r="O38" s="1"/>
      <c r="P38" s="10"/>
      <c r="Q38" s="1"/>
      <c r="R38" s="5"/>
      <c r="S38" s="1"/>
      <c r="T38" s="10"/>
      <c r="U38" s="24"/>
    </row>
    <row r="39" spans="2:21" ht="12.75">
      <c r="B39" s="18"/>
      <c r="C39" s="5"/>
      <c r="D39" s="1"/>
      <c r="E39" s="1"/>
      <c r="F39" s="1"/>
      <c r="G39" s="1"/>
      <c r="H39" s="1"/>
      <c r="I39" s="1"/>
      <c r="J39" s="1"/>
      <c r="K39" s="1"/>
      <c r="L39" s="10"/>
      <c r="M39" s="1"/>
      <c r="N39" s="5"/>
      <c r="O39" s="1"/>
      <c r="P39" s="10"/>
      <c r="Q39" s="1"/>
      <c r="R39" s="5"/>
      <c r="S39" s="1"/>
      <c r="T39" s="10"/>
      <c r="U39" s="24"/>
    </row>
    <row r="40" spans="2:21" ht="12.75">
      <c r="B40" s="18"/>
      <c r="C40" s="5"/>
      <c r="D40" s="1"/>
      <c r="E40" s="1"/>
      <c r="F40" s="1"/>
      <c r="G40" s="1"/>
      <c r="H40" s="1"/>
      <c r="I40" s="1"/>
      <c r="J40" s="1"/>
      <c r="K40" s="1"/>
      <c r="L40" s="10"/>
      <c r="M40" s="1"/>
      <c r="N40" s="5"/>
      <c r="O40" s="1"/>
      <c r="P40" s="10"/>
      <c r="Q40" s="1"/>
      <c r="R40" s="5"/>
      <c r="S40" s="1"/>
      <c r="T40" s="10"/>
      <c r="U40" s="24"/>
    </row>
    <row r="41" spans="2:21" ht="12.75">
      <c r="B41" s="18"/>
      <c r="C41" s="5"/>
      <c r="D41" s="1"/>
      <c r="E41" s="1"/>
      <c r="F41" s="1"/>
      <c r="G41" s="1"/>
      <c r="H41" s="1"/>
      <c r="I41" s="1"/>
      <c r="J41" s="1"/>
      <c r="K41" s="1"/>
      <c r="L41" s="10"/>
      <c r="M41" s="1"/>
      <c r="N41" s="5"/>
      <c r="O41" s="1"/>
      <c r="P41" s="10"/>
      <c r="Q41" s="1"/>
      <c r="R41" s="5"/>
      <c r="S41" s="1"/>
      <c r="T41" s="10"/>
      <c r="U41" s="24"/>
    </row>
    <row r="42" spans="2:21" ht="12.75">
      <c r="B42" s="18"/>
      <c r="C42" s="5"/>
      <c r="D42" s="1"/>
      <c r="E42" s="1"/>
      <c r="F42" s="1"/>
      <c r="G42" s="1"/>
      <c r="H42" s="1"/>
      <c r="I42" s="1"/>
      <c r="J42" s="1"/>
      <c r="K42" s="1"/>
      <c r="L42" s="10"/>
      <c r="M42" s="1"/>
      <c r="N42" s="5"/>
      <c r="O42" s="1"/>
      <c r="P42" s="10"/>
      <c r="Q42" s="1"/>
      <c r="R42" s="5"/>
      <c r="S42" s="1"/>
      <c r="T42" s="10"/>
      <c r="U42" s="24"/>
    </row>
    <row r="43" spans="2:21" ht="12.75">
      <c r="B43" s="18"/>
      <c r="C43" s="5"/>
      <c r="D43" s="1"/>
      <c r="E43" s="1"/>
      <c r="F43" s="1"/>
      <c r="G43" s="1"/>
      <c r="H43" s="1"/>
      <c r="I43" s="1"/>
      <c r="J43" s="1"/>
      <c r="K43" s="1"/>
      <c r="L43" s="10"/>
      <c r="M43" s="1"/>
      <c r="N43" s="5"/>
      <c r="O43" s="1"/>
      <c r="P43" s="10"/>
      <c r="Q43" s="1"/>
      <c r="R43" s="5"/>
      <c r="S43" s="1"/>
      <c r="T43" s="10"/>
      <c r="U43" s="24"/>
    </row>
    <row r="44" spans="2:21" ht="12.75">
      <c r="B44" s="18"/>
      <c r="C44" s="5"/>
      <c r="D44" s="1"/>
      <c r="E44" s="1"/>
      <c r="F44" s="1"/>
      <c r="G44" s="1"/>
      <c r="H44" s="1"/>
      <c r="I44" s="1"/>
      <c r="J44" s="1"/>
      <c r="K44" s="1"/>
      <c r="L44" s="10"/>
      <c r="M44" s="1"/>
      <c r="N44" s="5"/>
      <c r="O44" s="1"/>
      <c r="P44" s="10"/>
      <c r="Q44" s="1"/>
      <c r="R44" s="5"/>
      <c r="S44" s="1"/>
      <c r="T44" s="10"/>
      <c r="U44" s="24"/>
    </row>
    <row r="45" spans="2:21" ht="12.75">
      <c r="B45" s="18"/>
      <c r="C45" s="7"/>
      <c r="D45" s="8"/>
      <c r="E45" s="8"/>
      <c r="F45" s="8"/>
      <c r="G45" s="8"/>
      <c r="H45" s="8"/>
      <c r="I45" s="8"/>
      <c r="J45" s="8"/>
      <c r="K45" s="8"/>
      <c r="L45" s="11"/>
      <c r="M45" s="1"/>
      <c r="N45" s="7"/>
      <c r="O45" s="8"/>
      <c r="P45" s="11"/>
      <c r="Q45" s="1"/>
      <c r="R45" s="7"/>
      <c r="S45" s="8"/>
      <c r="T45" s="11"/>
      <c r="U45" s="24"/>
    </row>
    <row r="46" spans="2:21" ht="13.5" thickBo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5"/>
    </row>
    <row r="47" ht="13.5" thickTop="1"/>
  </sheetData>
  <sheetProtection/>
  <mergeCells count="1">
    <mergeCell ref="C3:T3"/>
  </mergeCells>
  <printOptions/>
  <pageMargins left="0.7" right="0.7" top="0.75" bottom="0.75" header="0.3" footer="0.3"/>
  <pageSetup horizontalDpi="600" verticalDpi="600" orientation="portrait" paperSize="9" r:id="rId15"/>
  <legacyDrawing r:id="rId14"/>
  <oleObjects>
    <oleObject progId="Equation.3" dvAspect="DVASPECT_ICON" shapeId="2021030" r:id="rId1"/>
    <oleObject progId="Equation.3" shapeId="2021029" r:id="rId2"/>
    <oleObject progId="Equation.3" shapeId="2021028" r:id="rId3"/>
    <oleObject progId="Equation.3" dvAspect="DVASPECT_ICON" shapeId="2021027" r:id="rId4"/>
    <oleObject progId="Equation.3" shapeId="2021026" r:id="rId5"/>
    <oleObject progId="Equation.3" shapeId="2021025" r:id="rId6"/>
    <oleObject progId="Equation.3" dvAspect="DVASPECT_ICON" shapeId="2021024" r:id="rId7"/>
    <oleObject progId="Equation.3" shapeId="2021023" r:id="rId8"/>
    <oleObject progId="Equation.3" dvAspect="DVASPECT_ICON" shapeId="2021022" r:id="rId9"/>
    <oleObject progId="Equation.3" shapeId="2021021" r:id="rId10"/>
    <oleObject progId="Equation.3" shapeId="2021020" r:id="rId11"/>
    <oleObject progId="Equation.3" shapeId="2021019" r:id="rId12"/>
    <oleObject progId="Equation.3" shapeId="2021018" r:id="rId1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42:A43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>
    <row r="42" ht="12.75">
      <c r="A42" s="12" t="s">
        <v>227</v>
      </c>
    </row>
    <row r="43" ht="12.75">
      <c r="A43" s="304" t="s">
        <v>224</v>
      </c>
    </row>
  </sheetData>
  <sheetProtection/>
  <hyperlinks>
    <hyperlink ref="A43" r:id="rId1" display="www.piping-tools.ne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B3:T45"/>
  <sheetViews>
    <sheetView zoomScalePageLayoutView="0" workbookViewId="0" topLeftCell="A1">
      <selection activeCell="T6" sqref="T6"/>
    </sheetView>
  </sheetViews>
  <sheetFormatPr defaultColWidth="11.421875" defaultRowHeight="12.75"/>
  <sheetData>
    <row r="2" ht="13.5" thickBot="1"/>
    <row r="3" spans="2:20" ht="13.5" thickTop="1">
      <c r="B3" s="12" t="s">
        <v>41</v>
      </c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3"/>
      <c r="T3" s="12" t="s">
        <v>67</v>
      </c>
    </row>
    <row r="4" spans="2:20" ht="15.75">
      <c r="B4" t="s">
        <v>42</v>
      </c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4"/>
      <c r="T4" s="12" t="s">
        <v>70</v>
      </c>
    </row>
    <row r="5" spans="2:18" ht="12.75">
      <c r="B5" t="s">
        <v>43</v>
      </c>
      <c r="F5" s="1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4"/>
    </row>
    <row r="6" spans="2:18" ht="12.75">
      <c r="B6" t="s">
        <v>45</v>
      </c>
      <c r="F6" s="1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4"/>
    </row>
    <row r="7" spans="2:18" ht="12.75">
      <c r="B7" t="s">
        <v>44</v>
      </c>
      <c r="F7" s="1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4"/>
    </row>
    <row r="8" spans="6:18" ht="12.75">
      <c r="F8" s="1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4"/>
    </row>
    <row r="9" spans="6:18" ht="12.75">
      <c r="F9" s="1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4"/>
    </row>
    <row r="10" spans="2:18" ht="12.75">
      <c r="B10" s="12" t="s">
        <v>48</v>
      </c>
      <c r="F10" s="1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4"/>
    </row>
    <row r="11" spans="2:18" ht="12.75">
      <c r="B11" s="12" t="s">
        <v>49</v>
      </c>
      <c r="F11" s="1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4"/>
    </row>
    <row r="12" spans="2:18" ht="12.75">
      <c r="B12" s="12" t="s">
        <v>50</v>
      </c>
      <c r="F12" s="1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4"/>
    </row>
    <row r="13" spans="2:18" ht="15.75">
      <c r="B13" s="12" t="s">
        <v>51</v>
      </c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4"/>
    </row>
    <row r="14" spans="2:18" ht="12.75">
      <c r="B14" s="12" t="s">
        <v>52</v>
      </c>
      <c r="F14" s="1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4"/>
    </row>
    <row r="15" spans="6:18" ht="12.75">
      <c r="F15" s="1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4"/>
    </row>
    <row r="16" spans="6:18" ht="12.75">
      <c r="F16" s="1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4"/>
    </row>
    <row r="17" spans="6:18" ht="12.75">
      <c r="F17" s="1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4"/>
    </row>
    <row r="18" spans="6:18" ht="12.75">
      <c r="F18" s="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4"/>
    </row>
    <row r="19" spans="2:18" ht="12.75">
      <c r="B19" s="12" t="s">
        <v>53</v>
      </c>
      <c r="F19" s="1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4"/>
    </row>
    <row r="20" spans="2:18" ht="12.75">
      <c r="B20" s="12" t="s">
        <v>54</v>
      </c>
      <c r="F20" s="1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4"/>
    </row>
    <row r="21" spans="2:18" ht="15.75">
      <c r="B21" s="12" t="s">
        <v>55</v>
      </c>
      <c r="F21" s="1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4"/>
    </row>
    <row r="22" spans="2:18" ht="12.75">
      <c r="B22" s="12" t="s">
        <v>56</v>
      </c>
      <c r="F22" s="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4"/>
    </row>
    <row r="23" spans="2:18" ht="15.75">
      <c r="B23" s="12" t="s">
        <v>57</v>
      </c>
      <c r="F23" s="1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4"/>
    </row>
    <row r="24" spans="2:18" ht="12.75">
      <c r="B24" s="12" t="s">
        <v>58</v>
      </c>
      <c r="F24" s="1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4"/>
    </row>
    <row r="25" spans="6:18" ht="12.75">
      <c r="F25" s="1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4"/>
    </row>
    <row r="26" spans="6:18" ht="12.75">
      <c r="F26" s="1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4"/>
    </row>
    <row r="27" spans="6:18" ht="12.75">
      <c r="F27" s="1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4"/>
    </row>
    <row r="28" spans="6:18" ht="12.75">
      <c r="F28" s="1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4"/>
    </row>
    <row r="29" spans="6:18" ht="12.75">
      <c r="F29" s="1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4"/>
    </row>
    <row r="30" spans="2:18" ht="12.75">
      <c r="B30" s="12" t="s">
        <v>59</v>
      </c>
      <c r="F30" s="1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4"/>
    </row>
    <row r="31" spans="2:18" ht="15.75">
      <c r="B31" s="12" t="s">
        <v>60</v>
      </c>
      <c r="F31" s="1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4"/>
    </row>
    <row r="32" spans="2:18" ht="12.75">
      <c r="B32" s="12" t="s">
        <v>61</v>
      </c>
      <c r="F32" s="1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4"/>
    </row>
    <row r="33" spans="2:18" ht="12.75">
      <c r="B33" s="12" t="s">
        <v>62</v>
      </c>
      <c r="F33" s="1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4"/>
    </row>
    <row r="34" spans="2:18" ht="12.75">
      <c r="B34" s="12" t="s">
        <v>63</v>
      </c>
      <c r="F34" s="1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4"/>
    </row>
    <row r="35" spans="2:18" ht="12.75">
      <c r="B35" s="12" t="s">
        <v>64</v>
      </c>
      <c r="F35" s="1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4"/>
    </row>
    <row r="36" spans="2:18" ht="15.75">
      <c r="B36" s="12" t="s">
        <v>65</v>
      </c>
      <c r="F36" s="1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4"/>
    </row>
    <row r="37" spans="2:18" ht="12.75">
      <c r="B37" s="12" t="s">
        <v>66</v>
      </c>
      <c r="F37" s="1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4"/>
    </row>
    <row r="38" spans="6:18" ht="12.75">
      <c r="F38" s="1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4"/>
    </row>
    <row r="39" spans="6:18" ht="12.75">
      <c r="F39" s="1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4"/>
    </row>
    <row r="40" spans="6:18" ht="12.75">
      <c r="F40" s="18"/>
      <c r="G40" s="15" t="s">
        <v>74</v>
      </c>
      <c r="H40" s="1"/>
      <c r="I40" s="1"/>
      <c r="J40" s="12" t="s">
        <v>125</v>
      </c>
      <c r="M40" s="15" t="s">
        <v>75</v>
      </c>
      <c r="N40" s="1"/>
      <c r="O40" s="1"/>
      <c r="P40" s="1"/>
      <c r="Q40" s="1"/>
      <c r="R40" s="24"/>
    </row>
    <row r="41" spans="6:18" ht="12.75">
      <c r="F41" s="18"/>
      <c r="G41" s="3" t="s">
        <v>12</v>
      </c>
      <c r="H41" s="3">
        <v>37.8</v>
      </c>
      <c r="I41" s="1" t="s">
        <v>8</v>
      </c>
      <c r="J41" s="13" t="s">
        <v>12</v>
      </c>
      <c r="K41" s="28">
        <v>37.77777777777778</v>
      </c>
      <c r="L41" s="13" t="s">
        <v>77</v>
      </c>
      <c r="M41" s="26" t="s">
        <v>71</v>
      </c>
      <c r="N41" s="3">
        <v>14.696</v>
      </c>
      <c r="O41" s="15" t="s">
        <v>1</v>
      </c>
      <c r="P41" s="1"/>
      <c r="Q41" s="1"/>
      <c r="R41" s="24"/>
    </row>
    <row r="42" spans="6:18" ht="12.75">
      <c r="F42" s="18"/>
      <c r="G42" s="3" t="s">
        <v>14</v>
      </c>
      <c r="H42" s="3">
        <v>31.4</v>
      </c>
      <c r="I42" s="1" t="s">
        <v>2</v>
      </c>
      <c r="J42" s="13" t="s">
        <v>7</v>
      </c>
      <c r="K42" s="28">
        <v>23.88888888888889</v>
      </c>
      <c r="L42" s="13" t="s">
        <v>77</v>
      </c>
      <c r="M42" s="26" t="s">
        <v>5</v>
      </c>
      <c r="N42" s="3">
        <f>H43</f>
        <v>0.0133</v>
      </c>
      <c r="O42" s="15" t="s">
        <v>4</v>
      </c>
      <c r="P42" s="1"/>
      <c r="Q42" s="1"/>
      <c r="R42" s="24"/>
    </row>
    <row r="43" spans="6:18" ht="12.75">
      <c r="F43" s="18"/>
      <c r="G43" s="3" t="s">
        <v>5</v>
      </c>
      <c r="H43" s="3">
        <f>0.0133</f>
        <v>0.0133</v>
      </c>
      <c r="I43" s="1" t="s">
        <v>69</v>
      </c>
      <c r="J43" s="13" t="s">
        <v>3</v>
      </c>
      <c r="K43" s="29">
        <v>3.3528000000000002</v>
      </c>
      <c r="L43" s="13" t="s">
        <v>9</v>
      </c>
      <c r="M43" s="26" t="s">
        <v>68</v>
      </c>
      <c r="N43" s="14" t="e">
        <f>DewPoint(N41,N42)</f>
        <v>#NAME?</v>
      </c>
      <c r="O43" s="15" t="s">
        <v>0</v>
      </c>
      <c r="P43" s="1"/>
      <c r="Q43" s="1"/>
      <c r="R43" s="24"/>
    </row>
    <row r="44" spans="6:18" ht="12.75">
      <c r="F44" s="18"/>
      <c r="G44" s="3" t="s">
        <v>68</v>
      </c>
      <c r="H44" s="3">
        <v>17.8</v>
      </c>
      <c r="I44" s="1" t="s">
        <v>8</v>
      </c>
      <c r="J44" s="13" t="s">
        <v>68</v>
      </c>
      <c r="K44" s="28">
        <f>Sicro_Dew_Point_tdb_twb_H(K41,K42,K43)</f>
        <v>17.83598102202905</v>
      </c>
      <c r="L44" s="13" t="s">
        <v>77</v>
      </c>
      <c r="M44" s="1"/>
      <c r="N44" s="14" t="e">
        <f>(N43-32)/1.8</f>
        <v>#NAME?</v>
      </c>
      <c r="O44" s="15" t="s">
        <v>8</v>
      </c>
      <c r="P44" s="1"/>
      <c r="Q44" s="1"/>
      <c r="R44" s="24"/>
    </row>
    <row r="45" spans="6:18" ht="13.5" thickBot="1">
      <c r="F45" s="21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</row>
    <row r="46" ht="13.5" thickTop="1"/>
  </sheetData>
  <sheetProtection/>
  <printOptions/>
  <pageMargins left="0.7" right="0.7" top="0.75" bottom="0.75" header="0.3" footer="0.3"/>
  <pageSetup orientation="portrait" r:id="rId7"/>
  <drawing r:id="rId6"/>
  <legacyDrawing r:id="rId5"/>
  <oleObjects>
    <oleObject progId="Equation.3" dvAspect="DVASPECT_ICON" shapeId="2021017" r:id="rId1"/>
    <oleObject progId="Equation.3" shapeId="2021016" r:id="rId2"/>
    <oleObject progId="Equation.3" shapeId="2021015" r:id="rId3"/>
    <oleObject progId="Equation.3" shapeId="2021014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8"/>
  <dimension ref="A1:A1"/>
  <sheetViews>
    <sheetView zoomScalePageLayoutView="0" workbookViewId="0" topLeftCell="A1">
      <selection activeCell="P4" sqref="P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legacyDrawing r:id="rId2"/>
  <oleObjects>
    <oleObject progId="Equation.3" dvAspect="DVASPECT_ICON" shapeId="202101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/>
  <dimension ref="A1:N22"/>
  <sheetViews>
    <sheetView zoomScalePageLayoutView="0" workbookViewId="0" topLeftCell="A1">
      <selection activeCell="K32" sqref="K32"/>
    </sheetView>
  </sheetViews>
  <sheetFormatPr defaultColWidth="11.421875" defaultRowHeight="12.75"/>
  <cols>
    <col min="1" max="6" width="11.421875" style="0" customWidth="1"/>
    <col min="7" max="7" width="3.140625" style="0" customWidth="1"/>
  </cols>
  <sheetData>
    <row r="1" spans="1:6" ht="13.5" thickBot="1">
      <c r="A1" s="36">
        <v>-73.15</v>
      </c>
      <c r="B1" s="37">
        <v>0.0181</v>
      </c>
      <c r="C1" s="37">
        <v>1.007</v>
      </c>
      <c r="D1" s="37">
        <v>0.737</v>
      </c>
      <c r="E1" s="37">
        <v>1.7458</v>
      </c>
      <c r="F1" s="38">
        <v>1.325E-05</v>
      </c>
    </row>
    <row r="2" spans="1:14" ht="15" thickTop="1">
      <c r="A2" s="39">
        <v>-23.15</v>
      </c>
      <c r="B2" s="40">
        <v>0.0223</v>
      </c>
      <c r="C2" s="40">
        <v>1.006</v>
      </c>
      <c r="D2" s="40">
        <v>0.72</v>
      </c>
      <c r="E2" s="40">
        <v>1.3947</v>
      </c>
      <c r="F2" s="41">
        <v>1.596E-05</v>
      </c>
      <c r="H2" s="42" t="s">
        <v>101</v>
      </c>
      <c r="I2" s="43"/>
      <c r="J2" s="43"/>
      <c r="K2" s="43"/>
      <c r="L2" s="44" t="s">
        <v>13</v>
      </c>
      <c r="M2" s="45"/>
      <c r="N2" s="45"/>
    </row>
    <row r="3" spans="1:14" ht="15">
      <c r="A3" s="39">
        <v>26.85</v>
      </c>
      <c r="B3" s="40">
        <v>0.0263</v>
      </c>
      <c r="C3" s="40">
        <v>1.007</v>
      </c>
      <c r="D3" s="40">
        <v>0.707</v>
      </c>
      <c r="E3" s="40">
        <v>1.1614</v>
      </c>
      <c r="F3" s="41">
        <v>1.846E-05</v>
      </c>
      <c r="H3" s="4"/>
      <c r="I3" s="4"/>
      <c r="J3" s="4"/>
      <c r="K3" s="4"/>
      <c r="L3" s="33"/>
      <c r="M3" s="30"/>
      <c r="N3" s="30"/>
    </row>
    <row r="4" spans="1:14" ht="12.75">
      <c r="A4" s="39">
        <v>76.85</v>
      </c>
      <c r="B4" s="40">
        <v>0.03</v>
      </c>
      <c r="C4" s="40">
        <v>1.009</v>
      </c>
      <c r="D4" s="40">
        <v>0.7</v>
      </c>
      <c r="E4" s="40">
        <v>0.995</v>
      </c>
      <c r="F4" s="41">
        <v>2.082E-05</v>
      </c>
      <c r="H4" s="46" t="s">
        <v>76</v>
      </c>
      <c r="I4" s="4"/>
      <c r="J4" s="4"/>
      <c r="K4" s="4"/>
      <c r="L4" s="34" t="s">
        <v>6</v>
      </c>
      <c r="M4" s="35">
        <v>35</v>
      </c>
      <c r="N4" s="1" t="s">
        <v>77</v>
      </c>
    </row>
    <row r="5" spans="1:14" ht="12.75">
      <c r="A5" s="39">
        <v>126.85</v>
      </c>
      <c r="B5" s="40">
        <v>0.0338</v>
      </c>
      <c r="C5" s="40">
        <v>1.014</v>
      </c>
      <c r="D5" s="40">
        <v>0.69</v>
      </c>
      <c r="E5" s="40">
        <v>0.8711</v>
      </c>
      <c r="F5" s="41">
        <v>2.301E-05</v>
      </c>
      <c r="H5" s="46"/>
      <c r="I5" s="4"/>
      <c r="J5" s="4"/>
      <c r="K5" s="4"/>
      <c r="L5" s="47"/>
      <c r="M5" s="1"/>
      <c r="N5" s="1"/>
    </row>
    <row r="6" spans="1:14" ht="12.75">
      <c r="A6" s="39">
        <v>176.85</v>
      </c>
      <c r="B6" s="40">
        <v>0.0373</v>
      </c>
      <c r="C6" s="40">
        <v>1.021</v>
      </c>
      <c r="D6" s="40">
        <v>0.686</v>
      </c>
      <c r="E6" s="40">
        <v>0.774</v>
      </c>
      <c r="F6" s="41">
        <v>2.507E-05</v>
      </c>
      <c r="H6" s="48" t="s">
        <v>102</v>
      </c>
      <c r="I6" s="4"/>
      <c r="J6" s="4"/>
      <c r="K6" s="4"/>
      <c r="L6" s="49"/>
      <c r="M6" s="50" t="s">
        <v>78</v>
      </c>
      <c r="N6" s="51"/>
    </row>
    <row r="7" spans="1:14" ht="12.75">
      <c r="A7" s="39">
        <v>226.85</v>
      </c>
      <c r="B7" s="40">
        <v>0.0407</v>
      </c>
      <c r="C7" s="40">
        <v>1.03</v>
      </c>
      <c r="D7" s="40">
        <v>0.684</v>
      </c>
      <c r="E7" s="40">
        <v>0.6964</v>
      </c>
      <c r="F7" s="41">
        <v>2.701E-05</v>
      </c>
      <c r="H7" s="52" t="s">
        <v>103</v>
      </c>
      <c r="I7" s="32"/>
      <c r="J7" s="32"/>
      <c r="K7" s="4"/>
      <c r="L7" s="53" t="s">
        <v>80</v>
      </c>
      <c r="M7" s="54">
        <v>0.026900000870227814</v>
      </c>
      <c r="N7" s="55" t="s">
        <v>81</v>
      </c>
    </row>
    <row r="8" spans="1:14" ht="12.75">
      <c r="A8" s="39">
        <v>276.85</v>
      </c>
      <c r="B8" s="40">
        <v>0.0439</v>
      </c>
      <c r="C8" s="40">
        <v>1.04</v>
      </c>
      <c r="D8" s="40">
        <v>0.683</v>
      </c>
      <c r="E8" s="40">
        <v>0.6329</v>
      </c>
      <c r="F8" s="41">
        <v>2.884E-05</v>
      </c>
      <c r="H8" s="47" t="s">
        <v>104</v>
      </c>
      <c r="I8" s="31"/>
      <c r="J8" s="31"/>
      <c r="K8" s="4"/>
      <c r="L8" s="53" t="s">
        <v>83</v>
      </c>
      <c r="M8" s="56">
        <v>1.0073000192642212</v>
      </c>
      <c r="N8" s="55" t="s">
        <v>105</v>
      </c>
    </row>
    <row r="9" spans="1:14" ht="12.75">
      <c r="A9" s="39">
        <v>326.85</v>
      </c>
      <c r="B9" s="40">
        <v>0.0469</v>
      </c>
      <c r="C9" s="40">
        <v>1.051</v>
      </c>
      <c r="D9" s="40">
        <v>0.685</v>
      </c>
      <c r="E9" s="40">
        <v>0.5804</v>
      </c>
      <c r="F9" s="41">
        <v>3.058E-05</v>
      </c>
      <c r="H9" s="47" t="s">
        <v>106</v>
      </c>
      <c r="I9" s="31"/>
      <c r="J9" s="31"/>
      <c r="K9" s="4"/>
      <c r="L9" s="53" t="s">
        <v>86</v>
      </c>
      <c r="M9" s="56">
        <v>0.7059999704360962</v>
      </c>
      <c r="N9" s="55" t="s">
        <v>87</v>
      </c>
    </row>
    <row r="10" spans="1:14" ht="15">
      <c r="A10" s="39">
        <v>376.85</v>
      </c>
      <c r="B10" s="40">
        <v>0.0497</v>
      </c>
      <c r="C10" s="40">
        <v>1.063</v>
      </c>
      <c r="D10" s="40">
        <v>0.69</v>
      </c>
      <c r="E10" s="40">
        <v>0.5356</v>
      </c>
      <c r="F10" s="41">
        <v>3.225E-05</v>
      </c>
      <c r="H10" s="47" t="s">
        <v>107</v>
      </c>
      <c r="I10" s="57"/>
      <c r="J10" s="57"/>
      <c r="K10" s="4"/>
      <c r="L10" s="58" t="s">
        <v>89</v>
      </c>
      <c r="M10" s="54">
        <v>1.1342799663543701</v>
      </c>
      <c r="N10" s="55" t="s">
        <v>90</v>
      </c>
    </row>
    <row r="11" spans="1:14" ht="12.75">
      <c r="A11" s="39">
        <v>426.85</v>
      </c>
      <c r="B11" s="40">
        <v>0.0524</v>
      </c>
      <c r="C11" s="40">
        <v>1.075</v>
      </c>
      <c r="D11" s="40">
        <v>0.695</v>
      </c>
      <c r="E11" s="40">
        <v>0.4975</v>
      </c>
      <c r="F11" s="41">
        <v>3.388E-05</v>
      </c>
      <c r="H11" s="47" t="s">
        <v>94</v>
      </c>
      <c r="I11" s="31"/>
      <c r="J11" s="31"/>
      <c r="K11" s="4"/>
      <c r="L11" s="58" t="s">
        <v>92</v>
      </c>
      <c r="M11" s="59">
        <v>1.8844699297915213E-05</v>
      </c>
      <c r="N11" s="55" t="s">
        <v>93</v>
      </c>
    </row>
    <row r="12" spans="1:14" ht="15">
      <c r="A12" s="39">
        <v>476.85</v>
      </c>
      <c r="B12" s="40">
        <v>0.0549</v>
      </c>
      <c r="C12" s="40">
        <v>1.087</v>
      </c>
      <c r="D12" s="40">
        <v>0.702</v>
      </c>
      <c r="E12" s="40">
        <v>0.4643</v>
      </c>
      <c r="F12" s="41">
        <v>3.546E-05</v>
      </c>
      <c r="H12" s="47" t="s">
        <v>108</v>
      </c>
      <c r="I12" s="31"/>
      <c r="J12" s="31"/>
      <c r="K12" s="4"/>
      <c r="L12" s="58" t="s">
        <v>96</v>
      </c>
      <c r="M12" s="59">
        <v>1.6613799743936397E-05</v>
      </c>
      <c r="N12" s="55" t="s">
        <v>97</v>
      </c>
    </row>
    <row r="13" spans="1:14" ht="15">
      <c r="A13" s="39">
        <v>526.85</v>
      </c>
      <c r="B13" s="40">
        <v>0.0573</v>
      </c>
      <c r="C13" s="40">
        <v>1.099</v>
      </c>
      <c r="D13" s="40">
        <v>0.709</v>
      </c>
      <c r="E13" s="40">
        <v>0.4354</v>
      </c>
      <c r="F13" s="41">
        <v>3.698E-05</v>
      </c>
      <c r="H13" s="47" t="s">
        <v>109</v>
      </c>
      <c r="I13" s="60"/>
      <c r="J13" s="60"/>
      <c r="K13" s="4"/>
      <c r="L13" s="58" t="s">
        <v>99</v>
      </c>
      <c r="M13" s="61">
        <v>2.354360003664624E-05</v>
      </c>
      <c r="N13" s="62" t="s">
        <v>100</v>
      </c>
    </row>
    <row r="14" spans="1:6" ht="12.75">
      <c r="A14" s="39">
        <v>576.85</v>
      </c>
      <c r="B14" s="40">
        <v>0.0596</v>
      </c>
      <c r="C14" s="40">
        <v>1.11</v>
      </c>
      <c r="D14" s="40">
        <v>0.716</v>
      </c>
      <c r="E14" s="40">
        <v>0.4097</v>
      </c>
      <c r="F14" s="41">
        <v>3.843E-05</v>
      </c>
    </row>
    <row r="15" spans="1:6" ht="12.75">
      <c r="A15" s="39">
        <v>626.85</v>
      </c>
      <c r="B15" s="40">
        <v>0.062</v>
      </c>
      <c r="C15" s="40">
        <v>1.121</v>
      </c>
      <c r="D15" s="40">
        <v>0.72</v>
      </c>
      <c r="E15" s="40">
        <v>0.3868</v>
      </c>
      <c r="F15" s="41">
        <v>3.981E-05</v>
      </c>
    </row>
    <row r="16" spans="1:6" ht="12.75">
      <c r="A16" s="39">
        <v>676.85</v>
      </c>
      <c r="B16" s="40">
        <v>0.0643</v>
      </c>
      <c r="C16" s="40">
        <v>1.131</v>
      </c>
      <c r="D16" s="40">
        <v>0.723</v>
      </c>
      <c r="E16" s="40">
        <v>0.3666</v>
      </c>
      <c r="F16" s="41">
        <v>4.113E-05</v>
      </c>
    </row>
    <row r="17" spans="1:6" ht="13.5" thickBot="1">
      <c r="A17" s="63">
        <v>726.85</v>
      </c>
      <c r="B17" s="64">
        <v>0.0667</v>
      </c>
      <c r="C17" s="64">
        <v>1.141</v>
      </c>
      <c r="D17" s="64">
        <v>0.726</v>
      </c>
      <c r="E17" s="64">
        <v>0.3482</v>
      </c>
      <c r="F17" s="65">
        <v>4.244E-05</v>
      </c>
    </row>
    <row r="18" ht="13.5" thickBot="1"/>
    <row r="19" spans="1:7" ht="15">
      <c r="A19" s="66" t="s">
        <v>110</v>
      </c>
      <c r="B19" s="67" t="s">
        <v>111</v>
      </c>
      <c r="C19" s="67" t="s">
        <v>112</v>
      </c>
      <c r="D19" s="67" t="s">
        <v>113</v>
      </c>
      <c r="E19" s="68" t="s">
        <v>114</v>
      </c>
      <c r="F19" s="69" t="s">
        <v>9</v>
      </c>
      <c r="G19" s="70"/>
    </row>
    <row r="20" spans="1:7" ht="15">
      <c r="A20" s="71" t="s">
        <v>77</v>
      </c>
      <c r="B20" s="2" t="s">
        <v>81</v>
      </c>
      <c r="C20" s="2" t="s">
        <v>84</v>
      </c>
      <c r="D20" s="2" t="s">
        <v>115</v>
      </c>
      <c r="E20" s="2" t="s">
        <v>116</v>
      </c>
      <c r="F20" s="72" t="s">
        <v>117</v>
      </c>
      <c r="G20" s="3"/>
    </row>
    <row r="21" spans="1:6" ht="12.75">
      <c r="A21" s="73"/>
      <c r="B21" s="1"/>
      <c r="C21" s="1"/>
      <c r="D21" s="1"/>
      <c r="E21" s="1"/>
      <c r="F21" s="74"/>
    </row>
    <row r="22" spans="1:6" ht="13.5" thickBot="1">
      <c r="A22" s="75" t="s">
        <v>118</v>
      </c>
      <c r="B22" s="76"/>
      <c r="C22" s="76"/>
      <c r="D22" s="76"/>
      <c r="E22" s="76"/>
      <c r="F22" s="7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/>
  <dimension ref="A1:P33"/>
  <sheetViews>
    <sheetView zoomScalePageLayoutView="0" workbookViewId="0" topLeftCell="A1">
      <selection activeCell="L29" sqref="L29"/>
    </sheetView>
  </sheetViews>
  <sheetFormatPr defaultColWidth="11.421875" defaultRowHeight="12.75"/>
  <cols>
    <col min="1" max="9" width="11.421875" style="29" customWidth="1"/>
    <col min="10" max="10" width="3.8515625" style="29" customWidth="1"/>
    <col min="11" max="16384" width="11.421875" style="29" customWidth="1"/>
  </cols>
  <sheetData>
    <row r="1" spans="1:9" ht="13.5" thickBot="1">
      <c r="A1" s="36">
        <v>0</v>
      </c>
      <c r="B1" s="78">
        <v>0.569</v>
      </c>
      <c r="C1" s="37">
        <v>4.217</v>
      </c>
      <c r="D1" s="37">
        <v>12.99</v>
      </c>
      <c r="E1" s="79">
        <v>1000</v>
      </c>
      <c r="F1" s="80">
        <v>0.00175</v>
      </c>
      <c r="G1" s="80">
        <v>1.75E-06</v>
      </c>
      <c r="H1" s="81">
        <v>1.349300450557268E-07</v>
      </c>
      <c r="I1" s="82">
        <v>0.006108006263784397</v>
      </c>
    </row>
    <row r="2" spans="1:16" ht="15" thickTop="1">
      <c r="A2" s="39">
        <v>1.8500000000000227</v>
      </c>
      <c r="B2" s="83">
        <v>0.574</v>
      </c>
      <c r="C2" s="40">
        <v>4.211</v>
      </c>
      <c r="D2" s="40">
        <v>12.22</v>
      </c>
      <c r="E2" s="84">
        <v>1000</v>
      </c>
      <c r="F2" s="85">
        <v>0.001652</v>
      </c>
      <c r="G2" s="85">
        <v>1.652E-06</v>
      </c>
      <c r="H2" s="86">
        <v>1.363096651626692E-07</v>
      </c>
      <c r="I2" s="87">
        <v>0.006979329861419813</v>
      </c>
      <c r="J2" s="88"/>
      <c r="K2" s="42" t="s">
        <v>101</v>
      </c>
      <c r="L2" s="43"/>
      <c r="M2" s="43"/>
      <c r="N2" s="44" t="s">
        <v>13</v>
      </c>
      <c r="O2" s="45"/>
      <c r="P2" s="45"/>
    </row>
    <row r="3" spans="1:16" ht="15">
      <c r="A3" s="39">
        <v>6.850000000000023</v>
      </c>
      <c r="B3" s="83">
        <v>0.582</v>
      </c>
      <c r="C3" s="40">
        <v>4.198</v>
      </c>
      <c r="D3" s="40">
        <v>10.26</v>
      </c>
      <c r="E3" s="84">
        <v>1000</v>
      </c>
      <c r="F3" s="85">
        <v>0.001422</v>
      </c>
      <c r="G3" s="85">
        <v>1.4220000000000001E-06</v>
      </c>
      <c r="H3" s="86">
        <v>1.3863744640304906E-07</v>
      </c>
      <c r="I3" s="87">
        <v>0.009909238229255038</v>
      </c>
      <c r="J3" s="89"/>
      <c r="K3" s="4"/>
      <c r="L3" s="4"/>
      <c r="M3" s="4"/>
      <c r="N3" s="33"/>
      <c r="O3" s="30"/>
      <c r="P3" s="30"/>
    </row>
    <row r="4" spans="1:16" ht="12.75">
      <c r="A4" s="39">
        <v>11.85</v>
      </c>
      <c r="B4" s="83">
        <v>0.59</v>
      </c>
      <c r="C4" s="40">
        <v>4.189</v>
      </c>
      <c r="D4" s="40">
        <v>8.81</v>
      </c>
      <c r="E4" s="84">
        <v>1000</v>
      </c>
      <c r="F4" s="85">
        <v>0.001225</v>
      </c>
      <c r="G4" s="85">
        <v>1.225E-06</v>
      </c>
      <c r="H4" s="86">
        <v>1.4084507042253522E-07</v>
      </c>
      <c r="I4" s="87">
        <v>0.013876000341309827</v>
      </c>
      <c r="J4" s="89"/>
      <c r="K4" s="46" t="s">
        <v>76</v>
      </c>
      <c r="L4" s="4"/>
      <c r="M4" s="4"/>
      <c r="N4" s="34" t="s">
        <v>6</v>
      </c>
      <c r="O4" s="35">
        <v>35</v>
      </c>
      <c r="P4" s="1" t="s">
        <v>77</v>
      </c>
    </row>
    <row r="5" spans="1:16" ht="12.75">
      <c r="A5" s="39">
        <v>16.85</v>
      </c>
      <c r="B5" s="83">
        <v>0.598</v>
      </c>
      <c r="C5" s="40">
        <v>4.184</v>
      </c>
      <c r="D5" s="40">
        <v>7.56</v>
      </c>
      <c r="E5" s="84">
        <v>999.0009990009991</v>
      </c>
      <c r="F5" s="85">
        <v>0.00108</v>
      </c>
      <c r="G5" s="85">
        <v>1.08108E-06</v>
      </c>
      <c r="H5" s="86">
        <v>1.4306835564053535E-07</v>
      </c>
      <c r="I5" s="87">
        <v>0.019178331441811986</v>
      </c>
      <c r="J5" s="89"/>
      <c r="K5" s="46"/>
      <c r="L5" s="4"/>
      <c r="M5" s="4"/>
      <c r="N5" s="47"/>
      <c r="O5" s="1"/>
      <c r="P5" s="1"/>
    </row>
    <row r="6" spans="1:16" ht="12.75">
      <c r="A6" s="39">
        <v>21.85</v>
      </c>
      <c r="B6" s="83">
        <v>0.606</v>
      </c>
      <c r="C6" s="40">
        <v>4.181</v>
      </c>
      <c r="D6" s="40">
        <v>6.62</v>
      </c>
      <c r="E6" s="84">
        <v>998.003992015968</v>
      </c>
      <c r="F6" s="85">
        <v>0.000959</v>
      </c>
      <c r="G6" s="85">
        <v>9.60918E-07</v>
      </c>
      <c r="H6" s="86">
        <v>1.4523128438172687E-07</v>
      </c>
      <c r="I6" s="87">
        <v>0.026180790527056207</v>
      </c>
      <c r="J6" s="89"/>
      <c r="K6" s="48" t="s">
        <v>102</v>
      </c>
      <c r="L6" s="4"/>
      <c r="M6" s="4"/>
      <c r="N6" s="49"/>
      <c r="O6" s="50" t="s">
        <v>78</v>
      </c>
      <c r="P6" s="51"/>
    </row>
    <row r="7" spans="1:16" ht="12.75">
      <c r="A7" s="39">
        <v>26.85</v>
      </c>
      <c r="B7" s="83">
        <v>0.613</v>
      </c>
      <c r="C7" s="40">
        <v>4.179</v>
      </c>
      <c r="D7" s="40">
        <v>5.83</v>
      </c>
      <c r="E7" s="84">
        <v>997.0089730807578</v>
      </c>
      <c r="F7" s="85">
        <v>0.000855</v>
      </c>
      <c r="G7" s="85">
        <v>8.575649999999999E-07</v>
      </c>
      <c r="H7" s="86">
        <v>1.4712586743240009E-07</v>
      </c>
      <c r="I7" s="87">
        <v>0.035323425576413346</v>
      </c>
      <c r="J7" s="89"/>
      <c r="K7" s="90" t="s">
        <v>79</v>
      </c>
      <c r="L7" s="32"/>
      <c r="M7" s="32"/>
      <c r="N7" s="53" t="s">
        <v>80</v>
      </c>
      <c r="O7" s="54">
        <v>0.625</v>
      </c>
      <c r="P7" s="55" t="s">
        <v>81</v>
      </c>
    </row>
    <row r="8" spans="1:16" ht="12.75">
      <c r="A8" s="39">
        <v>31.85</v>
      </c>
      <c r="B8" s="83">
        <v>0.62</v>
      </c>
      <c r="C8" s="40">
        <v>4.178</v>
      </c>
      <c r="D8" s="40">
        <v>5.2</v>
      </c>
      <c r="E8" s="84">
        <v>995.0248756218907</v>
      </c>
      <c r="F8" s="85">
        <v>0.000769</v>
      </c>
      <c r="G8" s="85">
        <v>7.728449999999999E-07</v>
      </c>
      <c r="H8" s="86">
        <v>1.4913834370512205E-07</v>
      </c>
      <c r="I8" s="87">
        <v>0.047131919240408104</v>
      </c>
      <c r="J8" s="89"/>
      <c r="K8" s="91" t="s">
        <v>82</v>
      </c>
      <c r="L8" s="31"/>
      <c r="M8" s="31"/>
      <c r="N8" s="53" t="s">
        <v>83</v>
      </c>
      <c r="O8" s="56">
        <v>4.177999973297119</v>
      </c>
      <c r="P8" s="55" t="s">
        <v>105</v>
      </c>
    </row>
    <row r="9" spans="1:16" ht="12.75">
      <c r="A9" s="39">
        <v>36.85</v>
      </c>
      <c r="B9" s="83">
        <v>0.628</v>
      </c>
      <c r="C9" s="40">
        <v>4.178</v>
      </c>
      <c r="D9" s="40">
        <v>4.62</v>
      </c>
      <c r="E9" s="84">
        <v>993.04865938431</v>
      </c>
      <c r="F9" s="85">
        <v>0.000695</v>
      </c>
      <c r="G9" s="85">
        <v>6.998649999999998E-07</v>
      </c>
      <c r="H9" s="86">
        <v>1.5136333173767352E-07</v>
      </c>
      <c r="I9" s="87">
        <v>0.06222812914932803</v>
      </c>
      <c r="J9" s="89"/>
      <c r="K9" s="91" t="s">
        <v>85</v>
      </c>
      <c r="L9" s="31"/>
      <c r="M9" s="31"/>
      <c r="N9" s="53" t="s">
        <v>86</v>
      </c>
      <c r="O9" s="56">
        <v>4.835000038146973</v>
      </c>
      <c r="P9" s="55" t="s">
        <v>87</v>
      </c>
    </row>
    <row r="10" spans="1:16" ht="15">
      <c r="A10" s="39">
        <v>41.85</v>
      </c>
      <c r="B10" s="83">
        <v>0.634</v>
      </c>
      <c r="C10" s="40">
        <v>4.179</v>
      </c>
      <c r="D10" s="40">
        <v>4.16</v>
      </c>
      <c r="E10" s="84">
        <v>991.0802775024778</v>
      </c>
      <c r="F10" s="85">
        <v>0.000631</v>
      </c>
      <c r="G10" s="85">
        <v>6.36679E-07</v>
      </c>
      <c r="H10" s="86">
        <v>1.5307633405120842E-07</v>
      </c>
      <c r="I10" s="87">
        <v>0.08134090579523134</v>
      </c>
      <c r="J10" s="89"/>
      <c r="K10" s="92" t="s">
        <v>88</v>
      </c>
      <c r="L10" s="57"/>
      <c r="M10" s="57"/>
      <c r="N10" s="58" t="s">
        <v>89</v>
      </c>
      <c r="O10" s="93">
        <v>993.7798461914062</v>
      </c>
      <c r="P10" s="55" t="s">
        <v>90</v>
      </c>
    </row>
    <row r="11" spans="1:16" ht="12.75">
      <c r="A11" s="39">
        <v>46.85</v>
      </c>
      <c r="B11" s="83">
        <v>0.64</v>
      </c>
      <c r="C11" s="40">
        <v>4.18</v>
      </c>
      <c r="D11" s="40">
        <v>3.77</v>
      </c>
      <c r="E11" s="84">
        <v>989.1196834817014</v>
      </c>
      <c r="F11" s="85">
        <v>0.000577</v>
      </c>
      <c r="G11" s="85">
        <v>5.77577E-07</v>
      </c>
      <c r="H11" s="86">
        <v>1.5326315789473686E-07</v>
      </c>
      <c r="I11" s="87">
        <v>0.10531706312330934</v>
      </c>
      <c r="J11" s="89"/>
      <c r="K11" s="94" t="s">
        <v>91</v>
      </c>
      <c r="L11" s="31"/>
      <c r="M11" s="31"/>
      <c r="N11" s="58" t="s">
        <v>92</v>
      </c>
      <c r="O11" s="59">
        <v>0.0007223800057545304</v>
      </c>
      <c r="P11" s="55" t="s">
        <v>93</v>
      </c>
    </row>
    <row r="12" spans="1:16" ht="15">
      <c r="A12" s="39">
        <v>51.85</v>
      </c>
      <c r="B12" s="83">
        <v>0.645</v>
      </c>
      <c r="C12" s="40">
        <v>4.182</v>
      </c>
      <c r="D12" s="40">
        <v>3.42</v>
      </c>
      <c r="E12" s="84">
        <v>987.166831194472</v>
      </c>
      <c r="F12" s="85">
        <v>0.000528</v>
      </c>
      <c r="G12" s="85">
        <v>5.348639999999999E-07</v>
      </c>
      <c r="H12" s="86">
        <v>1.5623744619799136E-07</v>
      </c>
      <c r="I12" s="87">
        <v>0.13513237273365142</v>
      </c>
      <c r="J12" s="89"/>
      <c r="K12" s="94" t="s">
        <v>95</v>
      </c>
      <c r="L12" s="31"/>
      <c r="M12" s="31"/>
      <c r="N12" s="58" t="s">
        <v>96</v>
      </c>
      <c r="O12" s="59">
        <v>7.268999979714863E-07</v>
      </c>
      <c r="P12" s="55" t="s">
        <v>97</v>
      </c>
    </row>
    <row r="13" spans="1:16" ht="15">
      <c r="A13" s="39">
        <v>56.85</v>
      </c>
      <c r="B13" s="83">
        <v>0.651</v>
      </c>
      <c r="C13" s="40">
        <v>4.184</v>
      </c>
      <c r="D13" s="40">
        <v>3.15</v>
      </c>
      <c r="E13" s="84">
        <v>984.2519685039371</v>
      </c>
      <c r="F13" s="85">
        <v>0.000489</v>
      </c>
      <c r="G13" s="85">
        <v>4.96824E-07</v>
      </c>
      <c r="H13" s="86">
        <v>1.5783938814531548E-07</v>
      </c>
      <c r="I13" s="87">
        <v>0.17190245197227494</v>
      </c>
      <c r="J13" s="89"/>
      <c r="K13" s="94" t="s">
        <v>98</v>
      </c>
      <c r="L13" s="60"/>
      <c r="M13" s="60"/>
      <c r="N13" s="58" t="s">
        <v>99</v>
      </c>
      <c r="O13" s="59">
        <v>1.5050000001792796E-07</v>
      </c>
      <c r="P13" s="62" t="s">
        <v>100</v>
      </c>
    </row>
    <row r="14" spans="1:16" ht="13.5" thickBot="1">
      <c r="A14" s="39">
        <v>61.85</v>
      </c>
      <c r="B14" s="83">
        <v>0.656</v>
      </c>
      <c r="C14" s="40">
        <v>4.186</v>
      </c>
      <c r="D14" s="40">
        <v>2.88</v>
      </c>
      <c r="E14" s="84">
        <v>982.3182711198428</v>
      </c>
      <c r="F14" s="85">
        <v>0.000453</v>
      </c>
      <c r="G14" s="85">
        <v>4.61154E-07</v>
      </c>
      <c r="H14" s="86">
        <v>1.5953368370759673E-07</v>
      </c>
      <c r="I14" s="87">
        <v>0.21689341906538584</v>
      </c>
      <c r="J14" s="95"/>
      <c r="K14" s="96"/>
      <c r="L14" s="97"/>
      <c r="M14" s="97"/>
      <c r="N14" s="98"/>
      <c r="O14" s="98"/>
      <c r="P14" s="98"/>
    </row>
    <row r="15" spans="1:9" ht="13.5" thickTop="1">
      <c r="A15" s="39">
        <v>66.85</v>
      </c>
      <c r="B15" s="83">
        <v>0.66</v>
      </c>
      <c r="C15" s="40">
        <v>4.188</v>
      </c>
      <c r="D15" s="40">
        <v>2.66</v>
      </c>
      <c r="E15" s="84">
        <v>979.4319294809011</v>
      </c>
      <c r="F15" s="85">
        <v>0.00042</v>
      </c>
      <c r="G15" s="85">
        <v>4.2882E-07</v>
      </c>
      <c r="H15" s="86">
        <v>1.6090257879656164E-07</v>
      </c>
      <c r="I15" s="87">
        <v>0.2715321945798864</v>
      </c>
    </row>
    <row r="16" spans="1:9" ht="12.75">
      <c r="A16" s="99">
        <v>71.85</v>
      </c>
      <c r="B16" s="100">
        <v>0.664</v>
      </c>
      <c r="C16" s="40">
        <v>4.191</v>
      </c>
      <c r="D16" s="40">
        <v>2.45</v>
      </c>
      <c r="E16" s="84">
        <v>976.5625</v>
      </c>
      <c r="F16" s="85">
        <v>0.000389</v>
      </c>
      <c r="G16" s="85">
        <v>3.98336E-07</v>
      </c>
      <c r="H16" s="86">
        <v>1.632145072774994E-07</v>
      </c>
      <c r="I16" s="87">
        <v>0.33741633752673394</v>
      </c>
    </row>
    <row r="17" spans="1:9" ht="12.75">
      <c r="A17" s="39">
        <v>76.85</v>
      </c>
      <c r="B17" s="83">
        <v>0.668</v>
      </c>
      <c r="C17" s="40">
        <v>4.195</v>
      </c>
      <c r="D17" s="40">
        <v>2.29</v>
      </c>
      <c r="E17" s="84">
        <v>973.7098344693283</v>
      </c>
      <c r="F17" s="85">
        <v>0.000365</v>
      </c>
      <c r="G17" s="85">
        <v>3.748549999999999E-07</v>
      </c>
      <c r="H17" s="86">
        <v>1.6353659117997615E-07</v>
      </c>
      <c r="I17" s="87">
        <v>0.41632331593192085</v>
      </c>
    </row>
    <row r="18" spans="1:9" ht="12.75">
      <c r="A18" s="39">
        <v>81.85</v>
      </c>
      <c r="B18" s="83">
        <v>0.671</v>
      </c>
      <c r="C18" s="40">
        <v>4.199</v>
      </c>
      <c r="D18" s="40">
        <v>2.14</v>
      </c>
      <c r="E18" s="84">
        <v>970.8737864077669</v>
      </c>
      <c r="F18" s="85">
        <v>0.000343</v>
      </c>
      <c r="G18" s="85">
        <v>3.5329E-07</v>
      </c>
      <c r="H18" s="86">
        <v>1.6459395094070018E-07</v>
      </c>
      <c r="I18" s="87">
        <v>0.5102191251968057</v>
      </c>
    </row>
    <row r="19" spans="1:9" ht="12.75">
      <c r="A19" s="39">
        <v>86.85</v>
      </c>
      <c r="B19" s="83">
        <v>0.674</v>
      </c>
      <c r="C19" s="40">
        <v>4.203</v>
      </c>
      <c r="D19" s="40">
        <v>2.02</v>
      </c>
      <c r="E19" s="84">
        <v>967.1179883945841</v>
      </c>
      <c r="F19" s="85">
        <v>0.000324</v>
      </c>
      <c r="G19" s="85">
        <v>3.3501600000000004E-07</v>
      </c>
      <c r="H19" s="86">
        <v>1.6581394242207946E-07</v>
      </c>
      <c r="I19" s="87">
        <v>0.6212661825396458</v>
      </c>
    </row>
    <row r="20" spans="1:9" ht="12.75">
      <c r="A20" s="39">
        <v>91.85</v>
      </c>
      <c r="B20" s="83">
        <v>0.677</v>
      </c>
      <c r="C20" s="40">
        <v>4.209</v>
      </c>
      <c r="D20" s="40">
        <v>1.91</v>
      </c>
      <c r="E20" s="84">
        <v>963.3911368015414</v>
      </c>
      <c r="F20" s="85">
        <v>0.000306</v>
      </c>
      <c r="G20" s="85">
        <v>3.17628E-07</v>
      </c>
      <c r="H20" s="86">
        <v>1.669579472558803E-07</v>
      </c>
      <c r="I20" s="87">
        <v>0.7518304417299169</v>
      </c>
    </row>
    <row r="21" spans="1:9" ht="12.75">
      <c r="A21" s="39">
        <v>96.85</v>
      </c>
      <c r="B21" s="83">
        <v>0.679</v>
      </c>
      <c r="C21" s="40">
        <v>4.214</v>
      </c>
      <c r="D21" s="40">
        <v>1.8</v>
      </c>
      <c r="E21" s="84">
        <v>960.6147934678196</v>
      </c>
      <c r="F21" s="85">
        <v>0.000289</v>
      </c>
      <c r="G21" s="85">
        <v>3.008489999999999E-07</v>
      </c>
      <c r="H21" s="86">
        <v>1.6773588039867107E-07</v>
      </c>
      <c r="I21" s="87">
        <v>0.9044876886863782</v>
      </c>
    </row>
    <row r="22" spans="1:9" ht="13.5" thickBot="1">
      <c r="A22" s="63">
        <v>100</v>
      </c>
      <c r="B22" s="101">
        <v>0.68</v>
      </c>
      <c r="C22" s="64">
        <v>4.217</v>
      </c>
      <c r="D22" s="64">
        <v>1.76</v>
      </c>
      <c r="E22" s="102">
        <v>957.8544061302682</v>
      </c>
      <c r="F22" s="103">
        <v>0.000279</v>
      </c>
      <c r="G22" s="103">
        <v>2.91276E-07</v>
      </c>
      <c r="H22" s="104">
        <v>1.6834716623191845E-07</v>
      </c>
      <c r="I22" s="105">
        <v>1.013252619713624</v>
      </c>
    </row>
    <row r="23" s="106" customFormat="1" ht="10.5" thickBot="1">
      <c r="E23" s="107"/>
    </row>
    <row r="24" spans="1:9" ht="15">
      <c r="A24" s="66" t="s">
        <v>110</v>
      </c>
      <c r="B24" s="67" t="s">
        <v>111</v>
      </c>
      <c r="C24" s="67" t="s">
        <v>112</v>
      </c>
      <c r="D24" s="67" t="s">
        <v>113</v>
      </c>
      <c r="E24" s="68" t="s">
        <v>114</v>
      </c>
      <c r="F24" s="68" t="s">
        <v>9</v>
      </c>
      <c r="G24" s="68" t="s">
        <v>119</v>
      </c>
      <c r="H24" s="108" t="s">
        <v>73</v>
      </c>
      <c r="I24" s="109" t="s">
        <v>120</v>
      </c>
    </row>
    <row r="25" spans="1:10" ht="15">
      <c r="A25" s="110" t="s">
        <v>77</v>
      </c>
      <c r="B25" s="111" t="s">
        <v>81</v>
      </c>
      <c r="C25" s="111" t="s">
        <v>84</v>
      </c>
      <c r="D25" s="111" t="s">
        <v>115</v>
      </c>
      <c r="E25" s="111" t="s">
        <v>116</v>
      </c>
      <c r="F25" s="111" t="s">
        <v>117</v>
      </c>
      <c r="G25" s="111" t="s">
        <v>121</v>
      </c>
      <c r="H25" s="112" t="s">
        <v>121</v>
      </c>
      <c r="I25" s="113" t="s">
        <v>11</v>
      </c>
      <c r="J25" s="29" t="s">
        <v>15</v>
      </c>
    </row>
    <row r="26" spans="1:9" ht="12.75">
      <c r="A26" s="114"/>
      <c r="B26" s="3"/>
      <c r="C26" s="3"/>
      <c r="D26" s="3"/>
      <c r="E26" s="3"/>
      <c r="F26" s="3"/>
      <c r="G26" s="3"/>
      <c r="H26" s="3"/>
      <c r="I26" s="115"/>
    </row>
    <row r="27" spans="1:9" ht="13.5" thickBot="1">
      <c r="A27" s="75" t="s">
        <v>122</v>
      </c>
      <c r="B27" s="116"/>
      <c r="C27" s="116"/>
      <c r="D27" s="116"/>
      <c r="E27" s="116"/>
      <c r="F27" s="116"/>
      <c r="G27" s="116"/>
      <c r="H27" s="116"/>
      <c r="I27" s="117"/>
    </row>
    <row r="29" ht="12.75">
      <c r="A29" s="3"/>
    </row>
    <row r="30" ht="12.75">
      <c r="A30" s="3"/>
    </row>
    <row r="31" ht="12.75">
      <c r="A31" s="3"/>
    </row>
    <row r="32" spans="1:8" ht="12.75">
      <c r="A32" s="3"/>
      <c r="H32" s="29" t="s">
        <v>13</v>
      </c>
    </row>
    <row r="33" spans="1:2" ht="12.75">
      <c r="A33" s="118"/>
      <c r="B33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B1:T8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5" width="7.28125" style="29" customWidth="1"/>
    <col min="16" max="16" width="3.7109375" style="29" customWidth="1"/>
    <col min="17" max="16384" width="11.421875" style="29" customWidth="1"/>
  </cols>
  <sheetData>
    <row r="1" spans="15:17" ht="12.75">
      <c r="O1" s="309" t="s">
        <v>226</v>
      </c>
      <c r="Q1" s="310"/>
    </row>
    <row r="2" ht="12.75"/>
    <row r="3" spans="2:17" ht="12.75">
      <c r="B3" s="305" t="s">
        <v>3</v>
      </c>
      <c r="C3" s="305">
        <v>0</v>
      </c>
      <c r="D3" s="305" t="s">
        <v>130</v>
      </c>
      <c r="Q3" s="278"/>
    </row>
    <row r="4" spans="2:17" ht="12.75">
      <c r="B4" s="305"/>
      <c r="C4" s="305"/>
      <c r="D4" s="305"/>
      <c r="Q4" s="278"/>
    </row>
    <row r="5" spans="2:17" ht="12.75">
      <c r="B5" s="305"/>
      <c r="C5" s="305"/>
      <c r="D5" s="305"/>
      <c r="Q5" s="278"/>
    </row>
    <row r="6" spans="2:17" ht="12.75">
      <c r="B6" s="305"/>
      <c r="C6" s="305"/>
      <c r="D6" s="305"/>
      <c r="G6" s="29" t="s">
        <v>205</v>
      </c>
      <c r="Q6" s="278"/>
    </row>
    <row r="7" ht="13.5" thickBot="1">
      <c r="Q7" s="330"/>
    </row>
    <row r="8" spans="2:17" ht="13.5" thickTop="1">
      <c r="B8" s="249" t="s">
        <v>136</v>
      </c>
      <c r="C8" s="335" t="s">
        <v>206</v>
      </c>
      <c r="D8" s="336"/>
      <c r="E8" s="336"/>
      <c r="F8" s="336"/>
      <c r="G8" s="336"/>
      <c r="H8" s="336"/>
      <c r="I8" s="336"/>
      <c r="J8" s="336"/>
      <c r="K8" s="336"/>
      <c r="L8" s="337"/>
      <c r="Q8" s="278"/>
    </row>
    <row r="9" spans="2:20" ht="13.5" thickBot="1">
      <c r="B9" s="250" t="s">
        <v>77</v>
      </c>
      <c r="C9" s="119">
        <v>10</v>
      </c>
      <c r="D9" s="246">
        <v>20</v>
      </c>
      <c r="E9" s="246">
        <v>30</v>
      </c>
      <c r="F9" s="246">
        <v>40</v>
      </c>
      <c r="G9" s="246">
        <v>50</v>
      </c>
      <c r="H9" s="246">
        <v>60</v>
      </c>
      <c r="I9" s="246">
        <v>70</v>
      </c>
      <c r="J9" s="246">
        <v>80</v>
      </c>
      <c r="K9" s="246">
        <v>90</v>
      </c>
      <c r="L9" s="253">
        <v>100</v>
      </c>
      <c r="Q9" s="278"/>
      <c r="T9" s="331"/>
    </row>
    <row r="10" spans="2:20" ht="13.5" thickTop="1">
      <c r="B10" s="251">
        <v>0</v>
      </c>
      <c r="C10" s="259">
        <f aca="true" t="shared" si="0" ref="C10:L13">Sicro_Absolute_Humidity_tdb_f_H($B10,C$9,$C$3)</f>
        <v>0.0003754189372196897</v>
      </c>
      <c r="D10" s="256">
        <f t="shared" si="0"/>
        <v>0.0007512913440009526</v>
      </c>
      <c r="E10" s="256">
        <f t="shared" si="0"/>
        <v>0.0011276180424609934</v>
      </c>
      <c r="F10" s="256">
        <f t="shared" si="0"/>
        <v>0.0015043998567054952</v>
      </c>
      <c r="G10" s="256">
        <f t="shared" si="0"/>
        <v>0.0018816376128346329</v>
      </c>
      <c r="H10" s="256">
        <f t="shared" si="0"/>
        <v>0.0022593321389491115</v>
      </c>
      <c r="I10" s="256">
        <f t="shared" si="0"/>
        <v>0.0026374842651562262</v>
      </c>
      <c r="J10" s="256">
        <f t="shared" si="0"/>
        <v>0.0030160948235759444</v>
      </c>
      <c r="K10" s="256">
        <f t="shared" si="0"/>
        <v>0.0033951646483470046</v>
      </c>
      <c r="L10" s="262">
        <f t="shared" si="0"/>
        <v>0.0037746945756330485</v>
      </c>
      <c r="T10" s="331"/>
    </row>
    <row r="11" spans="2:12" ht="12.75">
      <c r="B11" s="251">
        <v>5</v>
      </c>
      <c r="C11" s="260">
        <f t="shared" si="0"/>
        <v>0.000536036753047217</v>
      </c>
      <c r="D11" s="258">
        <f t="shared" si="0"/>
        <v>0.0010729982408013772</v>
      </c>
      <c r="E11" s="258">
        <f t="shared" si="0"/>
        <v>0.0016108868582639065</v>
      </c>
      <c r="F11" s="258">
        <f t="shared" si="0"/>
        <v>0.002149705008713903</v>
      </c>
      <c r="G11" s="258">
        <f t="shared" si="0"/>
        <v>0.0026894551037439287</v>
      </c>
      <c r="H11" s="258">
        <f t="shared" si="0"/>
        <v>0.003230139563295992</v>
      </c>
      <c r="I11" s="258">
        <f t="shared" si="0"/>
        <v>0.0037717608156977076</v>
      </c>
      <c r="J11" s="258">
        <f t="shared" si="0"/>
        <v>0.004314321297698656</v>
      </c>
      <c r="K11" s="258">
        <f t="shared" si="0"/>
        <v>0.004857823454506923</v>
      </c>
      <c r="L11" s="263">
        <f t="shared" si="0"/>
        <v>0.005402269739825836</v>
      </c>
    </row>
    <row r="12" spans="2:12" ht="12.75">
      <c r="B12" s="251">
        <v>10</v>
      </c>
      <c r="C12" s="261">
        <f t="shared" si="0"/>
        <v>0.0007547185541377771</v>
      </c>
      <c r="D12" s="257">
        <f t="shared" si="0"/>
        <v>0.0015112709038823076</v>
      </c>
      <c r="E12" s="257">
        <f t="shared" si="0"/>
        <v>0.0022696637409268887</v>
      </c>
      <c r="F12" s="257">
        <f t="shared" si="0"/>
        <v>0.0030299037895626297</v>
      </c>
      <c r="G12" s="257">
        <f t="shared" si="0"/>
        <v>0.0037919978068771875</v>
      </c>
      <c r="H12" s="257">
        <f t="shared" si="0"/>
        <v>0.004555952582954962</v>
      </c>
      <c r="I12" s="257">
        <f t="shared" si="0"/>
        <v>0.0053217749410787605</v>
      </c>
      <c r="J12" s="257">
        <f t="shared" si="0"/>
        <v>0.0060894717379329335</v>
      </c>
      <c r="K12" s="257">
        <f t="shared" si="0"/>
        <v>0.006859049863808014</v>
      </c>
      <c r="L12" s="264">
        <f t="shared" si="0"/>
        <v>0.007630516242806858</v>
      </c>
    </row>
    <row r="13" spans="2:12" ht="12.75">
      <c r="B13" s="251">
        <v>15</v>
      </c>
      <c r="C13" s="261">
        <f t="shared" si="0"/>
        <v>0.0010486528062253605</v>
      </c>
      <c r="D13" s="257">
        <f t="shared" si="0"/>
        <v>0.0021008476230545475</v>
      </c>
      <c r="E13" s="257">
        <f t="shared" si="0"/>
        <v>0.0031566024264984725</v>
      </c>
      <c r="F13" s="257">
        <f t="shared" si="0"/>
        <v>0.004215935314413925</v>
      </c>
      <c r="G13" s="257">
        <f t="shared" si="0"/>
        <v>0.005278864507537702</v>
      </c>
      <c r="H13" s="257">
        <f t="shared" si="0"/>
        <v>0.0063454083505312875</v>
      </c>
      <c r="I13" s="257">
        <f t="shared" si="0"/>
        <v>0.00741558531303621</v>
      </c>
      <c r="J13" s="257">
        <f t="shared" si="0"/>
        <v>0.008489413990740196</v>
      </c>
      <c r="K13" s="257">
        <f t="shared" si="0"/>
        <v>0.009566913106454269</v>
      </c>
      <c r="L13" s="264">
        <f t="shared" si="0"/>
        <v>0.010648101511200903</v>
      </c>
    </row>
    <row r="14" spans="2:12" ht="12.75">
      <c r="B14" s="251">
        <v>20</v>
      </c>
      <c r="C14" s="261">
        <f aca="true" t="shared" si="1" ref="C14:H18">Sicro_Absolute_Humidity_tdb_f_H($B14,C$9,$C$3)</f>
        <v>0.001438994382879492</v>
      </c>
      <c r="D14" s="257">
        <f t="shared" si="1"/>
        <v>0.002884662635221968</v>
      </c>
      <c r="E14" s="257">
        <f t="shared" si="1"/>
        <v>0.0043370512937556</v>
      </c>
      <c r="F14" s="257">
        <f t="shared" si="1"/>
        <v>0.005796207328882515</v>
      </c>
      <c r="G14" s="257">
        <f t="shared" si="1"/>
        <v>0.007262178149742325</v>
      </c>
      <c r="H14" s="257">
        <f t="shared" si="1"/>
        <v>0.008735011609346772</v>
      </c>
      <c r="I14" s="257">
        <f aca="true" t="shared" si="2" ref="I14:J20">Sicro_Absolute_Humidity_tdb_f_H($B14,I$9,$C$3)</f>
        <v>0.010214756009786666</v>
      </c>
      <c r="J14" s="257">
        <f t="shared" si="2"/>
        <v>0.01170146010751227</v>
      </c>
      <c r="K14" s="257">
        <f aca="true" t="shared" si="3" ref="K14:L16">Sicro_Absolute_Humidity_tdb_f_H($B14,K$9,$C$3)</f>
        <v>0.013195173118688381</v>
      </c>
      <c r="L14" s="264">
        <f t="shared" si="3"/>
        <v>0.014695944724625319</v>
      </c>
    </row>
    <row r="15" spans="2:12" ht="12.75">
      <c r="B15" s="251">
        <v>25</v>
      </c>
      <c r="C15" s="261">
        <f t="shared" si="1"/>
        <v>0.0019515251552398257</v>
      </c>
      <c r="D15" s="257">
        <f t="shared" si="1"/>
        <v>0.003915335070248103</v>
      </c>
      <c r="E15" s="257">
        <f t="shared" si="1"/>
        <v>0.005891546109262616</v>
      </c>
      <c r="F15" s="257">
        <f t="shared" si="1"/>
        <v>0.007880276110816665</v>
      </c>
      <c r="G15" s="257">
        <f t="shared" si="1"/>
        <v>0.009881644411161778</v>
      </c>
      <c r="H15" s="257">
        <f t="shared" si="1"/>
        <v>0.011895771868138415</v>
      </c>
      <c r="I15" s="257">
        <f t="shared" si="2"/>
        <v>0.01392278088550467</v>
      </c>
      <c r="J15" s="257">
        <f t="shared" si="2"/>
        <v>0.01596279543773324</v>
      </c>
      <c r="K15" s="257">
        <f t="shared" si="3"/>
        <v>0.01801594109528727</v>
      </c>
      <c r="L15" s="264">
        <f t="shared" si="3"/>
        <v>0.020082345050385822</v>
      </c>
    </row>
    <row r="16" spans="2:12" ht="12.75">
      <c r="B16" s="251">
        <v>30</v>
      </c>
      <c r="C16" s="261">
        <f t="shared" si="1"/>
        <v>0.0026173909324782533</v>
      </c>
      <c r="D16" s="257">
        <f t="shared" si="1"/>
        <v>0.005256903753469388</v>
      </c>
      <c r="E16" s="257">
        <f t="shared" si="1"/>
        <v>0.007918820110704265</v>
      </c>
      <c r="F16" s="257">
        <f t="shared" si="1"/>
        <v>0.010603426453404155</v>
      </c>
      <c r="G16" s="257">
        <f t="shared" si="1"/>
        <v>0.013311014135037573</v>
      </c>
      <c r="H16" s="257">
        <f t="shared" si="1"/>
        <v>0.016041879518727407</v>
      </c>
      <c r="I16" s="257">
        <f t="shared" si="2"/>
        <v>0.018796324085388397</v>
      </c>
      <c r="J16" s="257">
        <f t="shared" si="2"/>
        <v>0.021574654544677847</v>
      </c>
      <c r="K16" s="257">
        <f t="shared" si="3"/>
        <v>0.024377182948845274</v>
      </c>
      <c r="L16" s="264">
        <f t="shared" si="3"/>
        <v>0.02720422680956991</v>
      </c>
    </row>
    <row r="17" spans="2:12" ht="12.75">
      <c r="B17" s="251">
        <v>35</v>
      </c>
      <c r="C17" s="261">
        <f t="shared" si="1"/>
        <v>0.003473928299745945</v>
      </c>
      <c r="D17" s="257">
        <f t="shared" si="1"/>
        <v>0.00698688023526187</v>
      </c>
      <c r="E17" s="257">
        <f t="shared" si="1"/>
        <v>0.01053951706619468</v>
      </c>
      <c r="F17" s="257">
        <f t="shared" si="1"/>
        <v>0.014132515077211265</v>
      </c>
      <c r="G17" s="257">
        <f t="shared" si="1"/>
        <v>0.017766566007181128</v>
      </c>
      <c r="H17" s="257">
        <f t="shared" si="1"/>
        <v>0.021442377493154807</v>
      </c>
      <c r="I17" s="257">
        <f t="shared" si="2"/>
        <v>0.025160673529736655</v>
      </c>
      <c r="J17" s="257">
        <f t="shared" si="2"/>
        <v>0.028922194944478292</v>
      </c>
      <c r="K17" s="257">
        <f aca="true" t="shared" si="4" ref="K17:L20">Sicro_Absolute_Humidity_tdb_f_H($B17,K$9,$C$3)</f>
        <v>0.03272769988994842</v>
      </c>
      <c r="L17" s="264">
        <f t="shared" si="4"/>
        <v>0.03657796435316548</v>
      </c>
    </row>
    <row r="18" spans="2:12" ht="12.75">
      <c r="B18" s="251">
        <v>40</v>
      </c>
      <c r="C18" s="261">
        <f t="shared" si="1"/>
        <v>0.004565601574520823</v>
      </c>
      <c r="D18" s="257">
        <f t="shared" si="1"/>
        <v>0.009198725765263182</v>
      </c>
      <c r="E18" s="257">
        <f t="shared" si="1"/>
        <v>0.013900881662386937</v>
      </c>
      <c r="F18" s="257">
        <f t="shared" si="1"/>
        <v>0.018673623663267167</v>
      </c>
      <c r="G18" s="257">
        <f t="shared" si="1"/>
        <v>0.023518553185668457</v>
      </c>
      <c r="H18" s="257">
        <f t="shared" si="1"/>
        <v>0.028437320459246625</v>
      </c>
      <c r="I18" s="257">
        <f t="shared" si="2"/>
        <v>0.03343162639958799</v>
      </c>
      <c r="J18" s="257">
        <f t="shared" si="2"/>
        <v>0.03850322456925687</v>
      </c>
      <c r="K18" s="257">
        <f t="shared" si="4"/>
        <v>0.043653923230601153</v>
      </c>
      <c r="L18" s="264">
        <f t="shared" si="4"/>
        <v>0.048885587495364</v>
      </c>
    </row>
    <row r="19" spans="2:12" ht="12.75">
      <c r="B19" s="251">
        <v>45</v>
      </c>
      <c r="C19" s="261">
        <f aca="true" t="shared" si="5" ref="C19:H20">Sicro_Absolute_Humidity_tdb_f_H($B19,C$9,$C$3)</f>
        <v>0.005945079338371715</v>
      </c>
      <c r="D19" s="257">
        <f t="shared" si="5"/>
        <v>0.012004905315786471</v>
      </c>
      <c r="E19" s="257">
        <f t="shared" si="5"/>
        <v>0.01818283241133923</v>
      </c>
      <c r="F19" s="257">
        <f t="shared" si="5"/>
        <v>0.02448234714297136</v>
      </c>
      <c r="G19" s="257">
        <f t="shared" si="5"/>
        <v>0.0309070746286695</v>
      </c>
      <c r="H19" s="257">
        <f t="shared" si="5"/>
        <v>0.03746078554283421</v>
      </c>
      <c r="I19" s="257">
        <f t="shared" si="2"/>
        <v>0.044147403495866905</v>
      </c>
      <c r="J19" s="257">
        <f t="shared" si="2"/>
        <v>0.05097101286732259</v>
      </c>
      <c r="K19" s="257">
        <f t="shared" si="4"/>
        <v>0.05793586712548805</v>
      </c>
      <c r="L19" s="264">
        <f t="shared" si="4"/>
        <v>0.0650463976689949</v>
      </c>
    </row>
    <row r="20" spans="2:12" ht="12.75">
      <c r="B20" s="251">
        <v>50</v>
      </c>
      <c r="C20" s="277">
        <f t="shared" si="5"/>
        <v>0.007674492559435289</v>
      </c>
      <c r="D20" s="257">
        <f t="shared" si="5"/>
        <v>0.01554073933670339</v>
      </c>
      <c r="E20" s="257">
        <f t="shared" si="5"/>
        <v>0.02360601798303824</v>
      </c>
      <c r="F20" s="257">
        <f t="shared" si="5"/>
        <v>0.031877979146899216</v>
      </c>
      <c r="G20" s="257">
        <f t="shared" si="5"/>
        <v>0.04036467068039282</v>
      </c>
      <c r="H20" s="257">
        <f t="shared" si="5"/>
        <v>0.04907456375559434</v>
      </c>
      <c r="I20" s="257">
        <f t="shared" si="2"/>
        <v>0.05801658106891977</v>
      </c>
      <c r="J20" s="257">
        <f t="shared" si="2"/>
        <v>0.06720012733094571</v>
      </c>
      <c r="K20" s="257">
        <f t="shared" si="4"/>
        <v>0.07663512226069483</v>
      </c>
      <c r="L20" s="264">
        <f t="shared" si="4"/>
        <v>0.08633203632772393</v>
      </c>
    </row>
    <row r="21" spans="2:12" ht="12.75">
      <c r="B21" s="251">
        <v>55</v>
      </c>
      <c r="C21" s="277">
        <f aca="true" t="shared" si="6" ref="C21:C29">Sicro_Absolute_Humidity_tdb_f_H($B21,C$9,$C$3)</f>
        <v>0.009826933270953903</v>
      </c>
      <c r="D21" s="257">
        <f>Sicro_Absolute_Humidity_tdb_f_H($B21,D$9,$C$3)</f>
        <v>0.019969371348664007</v>
      </c>
      <c r="E21" s="257">
        <f>Sicro_Absolute_Humidity_tdb_f_H($B21,E$9,$C$3)</f>
        <v>0.03044275658824542</v>
      </c>
      <c r="F21" s="257">
        <f>Sicro_Absolute_Humidity_tdb_f_H($B21,F$9,$C$3)</f>
        <v>0.04126355582547562</v>
      </c>
      <c r="G21" s="257">
        <f>Sicro_Absolute_Humidity_tdb_f_H($B21,G$9,$C$3)</f>
        <v>0.052449346767581125</v>
      </c>
      <c r="H21" s="257">
        <f>Sicro_Absolute_Humidity_tdb_f_H($B21,H$9,$C$3)</f>
        <v>0.06401891327602122</v>
      </c>
      <c r="I21" s="257"/>
      <c r="J21" s="257"/>
      <c r="K21" s="257"/>
      <c r="L21" s="264"/>
    </row>
    <row r="22" spans="2:17" ht="12.75">
      <c r="B22" s="251">
        <v>60</v>
      </c>
      <c r="C22" s="277">
        <f t="shared" si="6"/>
        <v>0.012488275670016731</v>
      </c>
      <c r="D22" s="257">
        <f>Sicro_Absolute_Humidity_tdb_f_H($B22,D$9,$C$3)</f>
        <v>0.025488312281108674</v>
      </c>
      <c r="E22" s="257">
        <f>Sicro_Absolute_Humidity_tdb_f_H($B22,E$9,$C$3)</f>
        <v>0.039032225284486216</v>
      </c>
      <c r="F22" s="257">
        <f>Sicro_Absolute_Humidity_tdb_f_H($B22,F$9,$C$3)</f>
        <v>0.053154874741775514</v>
      </c>
      <c r="G22" s="280" t="s">
        <v>13</v>
      </c>
      <c r="H22" s="257"/>
      <c r="I22" s="257"/>
      <c r="J22" s="257"/>
      <c r="K22" s="257"/>
      <c r="L22" s="264"/>
      <c r="Q22" s="278"/>
    </row>
    <row r="23" spans="2:17" ht="12.75">
      <c r="B23" s="251">
        <v>65</v>
      </c>
      <c r="C23" s="277">
        <f t="shared" si="6"/>
        <v>0.01575943267228604</v>
      </c>
      <c r="D23" s="257">
        <f>Sicro_Absolute_Humidity_tdb_f_H($B23,D$9,$C$3)</f>
        <v>0.0323382361529467</v>
      </c>
      <c r="E23" s="257">
        <f>Sicro_Absolute_Humidity_tdb_f_H($B23,E$9,$C$3)</f>
        <v>0.04980201756663594</v>
      </c>
      <c r="F23" s="257"/>
      <c r="G23" s="257"/>
      <c r="H23" s="257"/>
      <c r="I23" s="257"/>
      <c r="J23" s="257"/>
      <c r="K23" s="257"/>
      <c r="L23" s="264"/>
      <c r="Q23" s="13"/>
    </row>
    <row r="24" spans="2:12" ht="12.75">
      <c r="B24" s="251">
        <v>70</v>
      </c>
      <c r="C24" s="277">
        <f t="shared" si="6"/>
        <v>0.019759203936714036</v>
      </c>
      <c r="D24" s="257">
        <f>Sicro_Absolute_Humidity_tdb_f_H($B24,D$9,$C$3)</f>
        <v>0.040815029121863425</v>
      </c>
      <c r="E24" s="257">
        <f>Sicro_Absolute_Humidity_tdb_f_H($B24,E$9,$C$3)</f>
        <v>0.06329943380311374</v>
      </c>
      <c r="F24" s="257"/>
      <c r="G24" s="257"/>
      <c r="H24" s="257"/>
      <c r="I24" s="257"/>
      <c r="J24" s="257"/>
      <c r="K24" s="257"/>
      <c r="L24" s="264"/>
    </row>
    <row r="25" spans="2:12" ht="12.75">
      <c r="B25" s="251">
        <v>75</v>
      </c>
      <c r="C25" s="277">
        <f t="shared" si="6"/>
        <v>0.02462793161238172</v>
      </c>
      <c r="D25" s="257">
        <f>Sicro_Absolute_Humidity_tdb_f_H($B25,D$9,$C$3)</f>
        <v>0.051286608735166786</v>
      </c>
      <c r="E25" s="257"/>
      <c r="F25" s="257"/>
      <c r="G25" s="257"/>
      <c r="H25" s="257"/>
      <c r="I25" s="257"/>
      <c r="J25" s="257"/>
      <c r="K25" s="257"/>
      <c r="L25" s="264"/>
    </row>
    <row r="26" spans="2:12" ht="12.75">
      <c r="B26" s="251">
        <v>80</v>
      </c>
      <c r="C26" s="277">
        <f t="shared" si="6"/>
        <v>0.03053226609101966</v>
      </c>
      <c r="D26" s="257"/>
      <c r="E26" s="257"/>
      <c r="F26" s="257"/>
      <c r="G26" s="257"/>
      <c r="H26" s="257"/>
      <c r="I26" s="257"/>
      <c r="J26" s="257"/>
      <c r="K26" s="257"/>
      <c r="L26" s="264"/>
    </row>
    <row r="27" spans="2:12" ht="12.75">
      <c r="B27" s="251">
        <v>85</v>
      </c>
      <c r="C27" s="277">
        <f t="shared" si="6"/>
        <v>0.03767146942700339</v>
      </c>
      <c r="D27" s="257"/>
      <c r="E27" s="257"/>
      <c r="F27" s="257"/>
      <c r="G27" s="257"/>
      <c r="H27" s="257"/>
      <c r="I27" s="257"/>
      <c r="J27" s="257"/>
      <c r="K27" s="257"/>
      <c r="L27" s="264"/>
    </row>
    <row r="28" spans="2:12" ht="12.75">
      <c r="B28" s="251">
        <v>90</v>
      </c>
      <c r="C28" s="277">
        <f t="shared" si="6"/>
        <v>0.046285870707206835</v>
      </c>
      <c r="D28" s="257"/>
      <c r="E28" s="257"/>
      <c r="F28" s="257"/>
      <c r="G28" s="257"/>
      <c r="H28" s="257"/>
      <c r="I28" s="257"/>
      <c r="J28" s="257"/>
      <c r="K28" s="257"/>
      <c r="L28" s="264"/>
    </row>
    <row r="29" spans="2:12" ht="12.75">
      <c r="B29" s="251">
        <v>95</v>
      </c>
      <c r="C29" s="277">
        <f t="shared" si="6"/>
        <v>0.05666837159182975</v>
      </c>
      <c r="D29" s="257"/>
      <c r="E29" s="257"/>
      <c r="F29" s="257"/>
      <c r="G29" s="257"/>
      <c r="H29" s="257"/>
      <c r="I29" s="257"/>
      <c r="J29" s="257"/>
      <c r="K29" s="257"/>
      <c r="L29" s="264"/>
    </row>
    <row r="30" spans="2:14" ht="13.5" thickBot="1">
      <c r="B30" s="252">
        <v>100</v>
      </c>
      <c r="C30" s="265"/>
      <c r="D30" s="266"/>
      <c r="E30" s="266"/>
      <c r="F30" s="266"/>
      <c r="G30" s="266"/>
      <c r="H30" s="266"/>
      <c r="I30" s="266"/>
      <c r="J30" s="266"/>
      <c r="K30" s="266"/>
      <c r="L30" s="267"/>
      <c r="N30" s="278"/>
    </row>
    <row r="31" ht="13.5" thickTop="1"/>
    <row r="32" ht="13.5" thickBot="1"/>
    <row r="33" spans="2:15" ht="13.5" thickTop="1">
      <c r="B33" s="248" t="s">
        <v>136</v>
      </c>
      <c r="C33" s="341" t="s">
        <v>207</v>
      </c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42"/>
    </row>
    <row r="34" spans="2:15" ht="13.5" thickBot="1">
      <c r="B34" s="247" t="s">
        <v>77</v>
      </c>
      <c r="C34" s="120">
        <v>0</v>
      </c>
      <c r="D34" s="119">
        <v>10</v>
      </c>
      <c r="E34" s="246">
        <v>20</v>
      </c>
      <c r="F34" s="246">
        <v>30</v>
      </c>
      <c r="G34" s="246">
        <v>40</v>
      </c>
      <c r="H34" s="246">
        <v>50</v>
      </c>
      <c r="I34" s="246">
        <v>60</v>
      </c>
      <c r="J34" s="246">
        <v>70</v>
      </c>
      <c r="K34" s="246">
        <v>80</v>
      </c>
      <c r="L34" s="246">
        <v>90</v>
      </c>
      <c r="M34" s="281">
        <v>100</v>
      </c>
      <c r="N34" s="285">
        <v>110</v>
      </c>
      <c r="O34" s="286">
        <v>120</v>
      </c>
    </row>
    <row r="35" spans="2:15" ht="13.5" thickTop="1">
      <c r="B35" s="251">
        <v>0</v>
      </c>
      <c r="C35" s="259">
        <f>Sicro_Absolute_Humidity_tdb_ent($B35,C$34)</f>
        <v>0</v>
      </c>
      <c r="D35" s="256">
        <f>Sicro_Absolute_Humidity_tdb_ent($B35,D$34)</f>
        <v>0.003998400639744102</v>
      </c>
      <c r="E35" s="256">
        <f aca="true" t="shared" si="7" ref="E35:M45">Sicro_Absolute_Humidity_tdb_ent($B35,E$34)</f>
        <v>0.007996801279488205</v>
      </c>
      <c r="F35" s="256">
        <f t="shared" si="7"/>
        <v>0.011995201919232307</v>
      </c>
      <c r="G35" s="256"/>
      <c r="H35" s="256"/>
      <c r="I35" s="256"/>
      <c r="J35" s="256"/>
      <c r="K35" s="256"/>
      <c r="L35" s="256"/>
      <c r="M35" s="282"/>
      <c r="N35" s="282"/>
      <c r="O35" s="262"/>
    </row>
    <row r="36" spans="2:15" ht="12.75">
      <c r="B36" s="251">
        <v>5</v>
      </c>
      <c r="C36" s="260"/>
      <c r="D36" s="258">
        <f>Sicro_Absolute_Humidity_tdb_ent($B36,D$34)</f>
        <v>0.0019920120317526717</v>
      </c>
      <c r="E36" s="258">
        <f t="shared" si="7"/>
        <v>0.0059760360952580156</v>
      </c>
      <c r="F36" s="258">
        <f t="shared" si="7"/>
        <v>0.009960060158763358</v>
      </c>
      <c r="G36" s="258">
        <f t="shared" si="7"/>
        <v>0.013944084222268702</v>
      </c>
      <c r="H36" s="258"/>
      <c r="I36" s="258"/>
      <c r="J36" s="258"/>
      <c r="K36" s="258"/>
      <c r="L36" s="258"/>
      <c r="M36" s="283"/>
      <c r="N36" s="283"/>
      <c r="O36" s="263"/>
    </row>
    <row r="37" spans="2:15" ht="12.75">
      <c r="B37" s="251">
        <v>10</v>
      </c>
      <c r="C37" s="260"/>
      <c r="D37" s="276">
        <f>Sicro_Absolute_Humidity_tdb_ent($B37,D$34)</f>
        <v>0</v>
      </c>
      <c r="E37" s="258">
        <f t="shared" si="7"/>
        <v>0.0039697505011810005</v>
      </c>
      <c r="F37" s="258">
        <f t="shared" si="7"/>
        <v>0.007939501002362001</v>
      </c>
      <c r="G37" s="258">
        <f t="shared" si="7"/>
        <v>0.011909251503543002</v>
      </c>
      <c r="H37" s="258">
        <f t="shared" si="7"/>
        <v>0.015879002004724002</v>
      </c>
      <c r="I37" s="258">
        <f t="shared" si="7"/>
        <v>0.019848752505905003</v>
      </c>
      <c r="J37" s="258">
        <f t="shared" si="7"/>
        <v>0.023818503007086003</v>
      </c>
      <c r="K37" s="258">
        <f t="shared" si="7"/>
        <v>0.027788253508267004</v>
      </c>
      <c r="L37" s="258">
        <f t="shared" si="7"/>
        <v>0.031758004009448004</v>
      </c>
      <c r="M37" s="283">
        <f>Sicro_Absolute_Humidity_tdb_ent($B37,M$34)</f>
        <v>0.035727754510629005</v>
      </c>
      <c r="N37" s="257">
        <f>Sicro_Absolute_Humidity_tdb_ent($B37,N$34)</f>
        <v>0.039697505011810005</v>
      </c>
      <c r="O37" s="264">
        <f>Sicro_Absolute_Humidity_tdb_ent($B37,O$34)</f>
        <v>0.043667255512991006</v>
      </c>
    </row>
    <row r="38" spans="2:15" ht="12.75">
      <c r="B38" s="251">
        <v>15</v>
      </c>
      <c r="C38" s="260"/>
      <c r="D38" s="258"/>
      <c r="E38" s="258">
        <f t="shared" si="7"/>
        <v>0.001977789424759946</v>
      </c>
      <c r="F38" s="258">
        <f t="shared" si="7"/>
        <v>0.005933368274279838</v>
      </c>
      <c r="G38" s="258">
        <f t="shared" si="7"/>
        <v>0.00988894712379973</v>
      </c>
      <c r="H38" s="258">
        <f t="shared" si="7"/>
        <v>0.013844525973319621</v>
      </c>
      <c r="I38" s="258">
        <f t="shared" si="7"/>
        <v>0.017800104822839512</v>
      </c>
      <c r="J38" s="258">
        <f t="shared" si="7"/>
        <v>0.021755683672359406</v>
      </c>
      <c r="K38" s="258">
        <f t="shared" si="7"/>
        <v>0.0257112625218793</v>
      </c>
      <c r="L38" s="258">
        <f t="shared" si="7"/>
        <v>0.02966684137139919</v>
      </c>
      <c r="M38" s="283">
        <f t="shared" si="7"/>
        <v>0.03362242022091908</v>
      </c>
      <c r="N38" s="258">
        <f aca="true" t="shared" si="8" ref="N38:O45">Sicro_Absolute_Humidity_tdb_ent($B38,N$34)</f>
        <v>0.037577999070438975</v>
      </c>
      <c r="O38" s="263">
        <f t="shared" si="8"/>
        <v>0.04153357791995887</v>
      </c>
    </row>
    <row r="39" spans="2:15" ht="12.75">
      <c r="B39" s="251">
        <v>20</v>
      </c>
      <c r="C39" s="260"/>
      <c r="D39" s="258"/>
      <c r="E39" s="258">
        <f t="shared" si="7"/>
        <v>0</v>
      </c>
      <c r="F39" s="258">
        <f t="shared" si="7"/>
        <v>0.003941508020968823</v>
      </c>
      <c r="G39" s="258">
        <f t="shared" si="7"/>
        <v>0.007883016041937646</v>
      </c>
      <c r="H39" s="258">
        <f t="shared" si="7"/>
        <v>0.011824524062906468</v>
      </c>
      <c r="I39" s="258">
        <f t="shared" si="7"/>
        <v>0.01576603208387529</v>
      </c>
      <c r="J39" s="258">
        <f t="shared" si="7"/>
        <v>0.019707540104844115</v>
      </c>
      <c r="K39" s="258">
        <f t="shared" si="7"/>
        <v>0.023649048125812935</v>
      </c>
      <c r="L39" s="258">
        <f t="shared" si="7"/>
        <v>0.02759055614678176</v>
      </c>
      <c r="M39" s="283">
        <f t="shared" si="7"/>
        <v>0.03153206416775058</v>
      </c>
      <c r="N39" s="258">
        <f t="shared" si="8"/>
        <v>0.0354735721887194</v>
      </c>
      <c r="O39" s="263">
        <f t="shared" si="8"/>
        <v>0.03941508020968823</v>
      </c>
    </row>
    <row r="40" spans="2:15" ht="12.75">
      <c r="B40" s="251">
        <v>25</v>
      </c>
      <c r="C40" s="260"/>
      <c r="D40" s="258"/>
      <c r="E40" s="258"/>
      <c r="F40" s="258">
        <f t="shared" si="7"/>
        <v>0.001963768471697187</v>
      </c>
      <c r="G40" s="258">
        <f t="shared" si="7"/>
        <v>0.00589130541509156</v>
      </c>
      <c r="H40" s="258">
        <f t="shared" si="7"/>
        <v>0.009818842358485935</v>
      </c>
      <c r="I40" s="258">
        <f t="shared" si="7"/>
        <v>0.013746379301880308</v>
      </c>
      <c r="J40" s="258">
        <f t="shared" si="7"/>
        <v>0.017673916245274684</v>
      </c>
      <c r="K40" s="258">
        <f t="shared" si="7"/>
        <v>0.021601453188669056</v>
      </c>
      <c r="L40" s="258">
        <f t="shared" si="7"/>
        <v>0.02552899013206343</v>
      </c>
      <c r="M40" s="283">
        <f t="shared" si="7"/>
        <v>0.029456527075457803</v>
      </c>
      <c r="N40" s="258">
        <f t="shared" si="8"/>
        <v>0.033384064018852175</v>
      </c>
      <c r="O40" s="263">
        <f t="shared" si="8"/>
        <v>0.037311600962246554</v>
      </c>
    </row>
    <row r="41" spans="2:15" ht="12.75">
      <c r="B41" s="251">
        <v>30</v>
      </c>
      <c r="C41" s="260"/>
      <c r="D41" s="258"/>
      <c r="E41" s="258"/>
      <c r="F41" s="258">
        <f t="shared" si="7"/>
        <v>0</v>
      </c>
      <c r="G41" s="258">
        <f t="shared" si="7"/>
        <v>0.003913664559810579</v>
      </c>
      <c r="H41" s="258">
        <f t="shared" si="7"/>
        <v>0.007827329119621158</v>
      </c>
      <c r="I41" s="258">
        <f t="shared" si="7"/>
        <v>0.011740993679431735</v>
      </c>
      <c r="J41" s="258">
        <f t="shared" si="7"/>
        <v>0.015654658239242315</v>
      </c>
      <c r="K41" s="258">
        <f t="shared" si="7"/>
        <v>0.019568322799052892</v>
      </c>
      <c r="L41" s="258">
        <f t="shared" si="7"/>
        <v>0.02348198735886347</v>
      </c>
      <c r="M41" s="283">
        <f t="shared" si="7"/>
        <v>0.02739565191867405</v>
      </c>
      <c r="N41" s="258">
        <f t="shared" si="8"/>
        <v>0.03130931647848463</v>
      </c>
      <c r="O41" s="263">
        <f t="shared" si="8"/>
        <v>0.03522298103829521</v>
      </c>
    </row>
    <row r="42" spans="2:15" ht="12.75">
      <c r="B42" s="251">
        <v>35</v>
      </c>
      <c r="C42" s="260"/>
      <c r="D42" s="258"/>
      <c r="E42" s="258"/>
      <c r="F42" s="258"/>
      <c r="G42" s="258">
        <f t="shared" si="7"/>
        <v>0.0019499449140561779</v>
      </c>
      <c r="H42" s="258">
        <f t="shared" si="7"/>
        <v>0.005849834742168533</v>
      </c>
      <c r="I42" s="258">
        <f t="shared" si="7"/>
        <v>0.009749724570280888</v>
      </c>
      <c r="J42" s="258">
        <f t="shared" si="7"/>
        <v>0.013649614398393245</v>
      </c>
      <c r="K42" s="258">
        <f t="shared" si="7"/>
        <v>0.0175495042265056</v>
      </c>
      <c r="L42" s="258">
        <f t="shared" si="7"/>
        <v>0.021449394054617956</v>
      </c>
      <c r="M42" s="283">
        <f t="shared" si="7"/>
        <v>0.025349283882730313</v>
      </c>
      <c r="N42" s="258">
        <f t="shared" si="8"/>
        <v>0.029249173710842666</v>
      </c>
      <c r="O42" s="263">
        <f t="shared" si="8"/>
        <v>0.03314906353895502</v>
      </c>
    </row>
    <row r="43" spans="2:15" ht="12.75">
      <c r="B43" s="251">
        <v>40</v>
      </c>
      <c r="C43" s="260"/>
      <c r="D43" s="258"/>
      <c r="E43" s="258"/>
      <c r="F43" s="258"/>
      <c r="G43" s="258">
        <f t="shared" si="7"/>
        <v>0</v>
      </c>
      <c r="H43" s="258">
        <f t="shared" si="7"/>
        <v>0.00388621172081455</v>
      </c>
      <c r="I43" s="258">
        <f t="shared" si="7"/>
        <v>0.0077724234416291</v>
      </c>
      <c r="J43" s="258">
        <f t="shared" si="7"/>
        <v>0.011658635162443651</v>
      </c>
      <c r="K43" s="258">
        <f t="shared" si="7"/>
        <v>0.0155448468832582</v>
      </c>
      <c r="L43" s="258">
        <f t="shared" si="7"/>
        <v>0.01943105860407275</v>
      </c>
      <c r="M43" s="283">
        <f t="shared" si="7"/>
        <v>0.023317270324887302</v>
      </c>
      <c r="N43" s="258">
        <f t="shared" si="8"/>
        <v>0.027203482045701853</v>
      </c>
      <c r="O43" s="263">
        <f t="shared" si="8"/>
        <v>0.0310896937665164</v>
      </c>
    </row>
    <row r="44" spans="2:15" ht="12.75">
      <c r="B44" s="251">
        <v>45</v>
      </c>
      <c r="C44" s="260"/>
      <c r="D44" s="258"/>
      <c r="E44" s="258"/>
      <c r="F44" s="258"/>
      <c r="G44" s="258"/>
      <c r="H44" s="258">
        <f t="shared" si="7"/>
        <v>0.0019363146123982226</v>
      </c>
      <c r="I44" s="258">
        <f t="shared" si="7"/>
        <v>0.005808943837194667</v>
      </c>
      <c r="J44" s="258">
        <f t="shared" si="7"/>
        <v>0.009681573061991113</v>
      </c>
      <c r="K44" s="258">
        <f t="shared" si="7"/>
        <v>0.013554202286787559</v>
      </c>
      <c r="L44" s="258">
        <f t="shared" si="7"/>
        <v>0.017426831511584</v>
      </c>
      <c r="M44" s="283">
        <f t="shared" si="7"/>
        <v>0.02129946073638045</v>
      </c>
      <c r="N44" s="258">
        <f t="shared" si="8"/>
        <v>0.025172089961176893</v>
      </c>
      <c r="O44" s="263">
        <f t="shared" si="8"/>
        <v>0.029044719185973338</v>
      </c>
    </row>
    <row r="45" spans="2:15" ht="12.75">
      <c r="B45" s="251">
        <v>50</v>
      </c>
      <c r="C45" s="260"/>
      <c r="D45" s="258"/>
      <c r="E45" s="258"/>
      <c r="F45" s="258"/>
      <c r="G45" s="258"/>
      <c r="H45" s="258">
        <f t="shared" si="7"/>
        <v>0</v>
      </c>
      <c r="I45" s="258">
        <f t="shared" si="7"/>
        <v>0.003859141341051616</v>
      </c>
      <c r="J45" s="258">
        <f t="shared" si="7"/>
        <v>0.007718282682103232</v>
      </c>
      <c r="K45" s="258">
        <f t="shared" si="7"/>
        <v>0.011577424023154847</v>
      </c>
      <c r="L45" s="258">
        <f t="shared" si="7"/>
        <v>0.015436565364206465</v>
      </c>
      <c r="M45" s="283">
        <f t="shared" si="7"/>
        <v>0.01929570670525808</v>
      </c>
      <c r="N45" s="258">
        <f t="shared" si="8"/>
        <v>0.023154848046309694</v>
      </c>
      <c r="O45" s="263">
        <f t="shared" si="8"/>
        <v>0.027013989387361312</v>
      </c>
    </row>
    <row r="46" spans="2:17" ht="12.75">
      <c r="B46" s="251">
        <v>55</v>
      </c>
      <c r="C46" s="260"/>
      <c r="D46" s="258"/>
      <c r="E46" s="258"/>
      <c r="F46" s="258"/>
      <c r="G46" s="258"/>
      <c r="H46" s="258"/>
      <c r="I46" s="258"/>
      <c r="J46" s="258"/>
      <c r="K46" s="258"/>
      <c r="L46" s="258"/>
      <c r="M46" s="283"/>
      <c r="N46" s="258"/>
      <c r="O46" s="263"/>
      <c r="Q46" s="278"/>
    </row>
    <row r="47" spans="2:15" ht="12.75">
      <c r="B47" s="251">
        <v>60</v>
      </c>
      <c r="C47" s="260"/>
      <c r="D47" s="258"/>
      <c r="E47" s="258"/>
      <c r="F47" s="258"/>
      <c r="G47" s="258"/>
      <c r="H47" s="258"/>
      <c r="I47" s="258"/>
      <c r="J47" s="258"/>
      <c r="K47" s="258"/>
      <c r="L47" s="258"/>
      <c r="M47" s="283"/>
      <c r="N47" s="258"/>
      <c r="O47" s="263"/>
    </row>
    <row r="48" spans="2:15" ht="12.75">
      <c r="B48" s="251">
        <v>65</v>
      </c>
      <c r="C48" s="260"/>
      <c r="D48" s="258"/>
      <c r="E48" s="258"/>
      <c r="F48" s="258"/>
      <c r="G48" s="258"/>
      <c r="H48" s="258"/>
      <c r="I48" s="258"/>
      <c r="J48" s="258"/>
      <c r="K48" s="258"/>
      <c r="L48" s="258"/>
      <c r="M48" s="283"/>
      <c r="N48" s="258"/>
      <c r="O48" s="263"/>
    </row>
    <row r="49" spans="2:15" ht="12.75">
      <c r="B49" s="251">
        <v>70</v>
      </c>
      <c r="C49" s="260"/>
      <c r="D49" s="258"/>
      <c r="E49" s="258"/>
      <c r="F49" s="258"/>
      <c r="G49" s="258"/>
      <c r="H49" s="258"/>
      <c r="I49" s="258"/>
      <c r="J49" s="258"/>
      <c r="K49" s="258"/>
      <c r="L49" s="258"/>
      <c r="M49" s="283"/>
      <c r="N49" s="258"/>
      <c r="O49" s="263"/>
    </row>
    <row r="50" spans="2:15" ht="12.75">
      <c r="B50" s="251">
        <v>75</v>
      </c>
      <c r="C50" s="260"/>
      <c r="D50" s="258"/>
      <c r="E50" s="258"/>
      <c r="F50" s="258"/>
      <c r="G50" s="258"/>
      <c r="H50" s="258"/>
      <c r="I50" s="258"/>
      <c r="J50" s="258"/>
      <c r="K50" s="258"/>
      <c r="L50" s="258"/>
      <c r="M50" s="283"/>
      <c r="N50" s="258"/>
      <c r="O50" s="263"/>
    </row>
    <row r="51" spans="2:15" ht="12.75">
      <c r="B51" s="251">
        <v>80</v>
      </c>
      <c r="C51" s="260"/>
      <c r="D51" s="258"/>
      <c r="E51" s="258"/>
      <c r="F51" s="258"/>
      <c r="G51" s="258"/>
      <c r="H51" s="258"/>
      <c r="I51" s="258"/>
      <c r="J51" s="258"/>
      <c r="K51" s="258"/>
      <c r="L51" s="258"/>
      <c r="M51" s="283"/>
      <c r="N51" s="258"/>
      <c r="O51" s="263"/>
    </row>
    <row r="52" spans="2:15" ht="12.75">
      <c r="B52" s="251">
        <v>85</v>
      </c>
      <c r="C52" s="260"/>
      <c r="D52" s="258"/>
      <c r="E52" s="258"/>
      <c r="F52" s="258"/>
      <c r="G52" s="258"/>
      <c r="H52" s="258"/>
      <c r="I52" s="258"/>
      <c r="J52" s="258"/>
      <c r="K52" s="258"/>
      <c r="L52" s="258"/>
      <c r="M52" s="283"/>
      <c r="N52" s="258"/>
      <c r="O52" s="263"/>
    </row>
    <row r="53" spans="2:15" ht="12.75">
      <c r="B53" s="251">
        <v>90</v>
      </c>
      <c r="C53" s="260"/>
      <c r="D53" s="258"/>
      <c r="E53" s="258"/>
      <c r="F53" s="258"/>
      <c r="G53" s="258"/>
      <c r="H53" s="258"/>
      <c r="I53" s="258"/>
      <c r="J53" s="258"/>
      <c r="K53" s="258"/>
      <c r="L53" s="258"/>
      <c r="M53" s="283"/>
      <c r="N53" s="258"/>
      <c r="O53" s="263"/>
    </row>
    <row r="54" spans="2:15" ht="12.75">
      <c r="B54" s="251">
        <v>95</v>
      </c>
      <c r="C54" s="260"/>
      <c r="D54" s="258"/>
      <c r="E54" s="258"/>
      <c r="F54" s="258"/>
      <c r="G54" s="258"/>
      <c r="H54" s="258"/>
      <c r="I54" s="258"/>
      <c r="J54" s="258"/>
      <c r="K54" s="258"/>
      <c r="L54" s="258"/>
      <c r="M54" s="283"/>
      <c r="N54" s="3"/>
      <c r="O54" s="287"/>
    </row>
    <row r="55" spans="2:15" ht="13.5" thickBot="1">
      <c r="B55" s="252">
        <v>100</v>
      </c>
      <c r="C55" s="268"/>
      <c r="D55" s="269"/>
      <c r="E55" s="269"/>
      <c r="F55" s="269"/>
      <c r="G55" s="269"/>
      <c r="H55" s="269"/>
      <c r="I55" s="269"/>
      <c r="J55" s="269"/>
      <c r="K55" s="269"/>
      <c r="L55" s="269"/>
      <c r="M55" s="284"/>
      <c r="N55" s="269"/>
      <c r="O55" s="270"/>
    </row>
    <row r="56" ht="13.5" thickTop="1"/>
    <row r="57" ht="13.5" thickBot="1"/>
    <row r="58" spans="2:14" ht="12.75">
      <c r="B58" s="326" t="s">
        <v>136</v>
      </c>
      <c r="C58" s="338" t="s">
        <v>208</v>
      </c>
      <c r="D58" s="339"/>
      <c r="E58" s="339"/>
      <c r="F58" s="339"/>
      <c r="G58" s="339"/>
      <c r="H58" s="339"/>
      <c r="I58" s="339"/>
      <c r="J58" s="339"/>
      <c r="K58" s="339"/>
      <c r="L58" s="340"/>
      <c r="M58" s="13" t="s">
        <v>13</v>
      </c>
      <c r="N58" s="13"/>
    </row>
    <row r="59" spans="2:12" ht="13.5" thickBot="1">
      <c r="B59" s="324" t="s">
        <v>77</v>
      </c>
      <c r="C59" s="319">
        <v>0</v>
      </c>
      <c r="D59" s="315">
        <v>5</v>
      </c>
      <c r="E59" s="315">
        <v>10</v>
      </c>
      <c r="F59" s="315">
        <v>15</v>
      </c>
      <c r="G59" s="315">
        <v>20</v>
      </c>
      <c r="H59" s="315">
        <v>25</v>
      </c>
      <c r="I59" s="315">
        <v>30</v>
      </c>
      <c r="J59" s="316">
        <v>35</v>
      </c>
      <c r="K59" s="316">
        <v>40</v>
      </c>
      <c r="L59" s="318" t="s">
        <v>13</v>
      </c>
    </row>
    <row r="60" spans="2:17" ht="12.75">
      <c r="B60" s="325">
        <v>0</v>
      </c>
      <c r="C60" s="320">
        <f>Sicro_Absolute_Humidity_tdb_twb_H($B60,C$59,$C$3)</f>
        <v>0.003774694575633049</v>
      </c>
      <c r="D60" s="257"/>
      <c r="E60" s="257"/>
      <c r="F60" s="257"/>
      <c r="G60" s="257"/>
      <c r="H60" s="257"/>
      <c r="I60" s="257"/>
      <c r="J60" s="280" t="s">
        <v>13</v>
      </c>
      <c r="K60" s="280" t="s">
        <v>13</v>
      </c>
      <c r="L60" s="317" t="s">
        <v>13</v>
      </c>
      <c r="Q60" s="13"/>
    </row>
    <row r="61" spans="2:12" ht="12.75">
      <c r="B61" s="325">
        <v>5</v>
      </c>
      <c r="C61" s="321">
        <f>Sicro_Absolute_Humidity_tdb_twb_H($B61,C$59,$C$3)</f>
        <v>0.001769110321075788</v>
      </c>
      <c r="D61" s="258">
        <f aca="true" t="shared" si="9" ref="D61:K76">Sicro_Absolute_Humidity_tdb_twb_H($B61,D$59,$C$3)</f>
        <v>0.0054022697398258355</v>
      </c>
      <c r="E61" s="258"/>
      <c r="F61" s="258"/>
      <c r="G61" s="258"/>
      <c r="H61" s="258"/>
      <c r="I61" s="258"/>
      <c r="J61" s="276" t="s">
        <v>13</v>
      </c>
      <c r="K61" s="276" t="s">
        <v>13</v>
      </c>
      <c r="L61" s="312" t="s">
        <v>13</v>
      </c>
    </row>
    <row r="62" spans="2:17" ht="12.75">
      <c r="B62" s="325">
        <v>10</v>
      </c>
      <c r="C62" s="321">
        <f>Sicro_Absolute_Humidity_tdb_twb_H($B62,C$59,$C$3)</f>
        <v>-0.0002221031207565332</v>
      </c>
      <c r="D62" s="258">
        <f t="shared" si="9"/>
        <v>0.00338124773751933</v>
      </c>
      <c r="E62" s="258">
        <f t="shared" si="9"/>
        <v>0.007630516242806859</v>
      </c>
      <c r="F62" s="258"/>
      <c r="G62" s="258"/>
      <c r="H62" s="258"/>
      <c r="I62" s="258"/>
      <c r="J62" s="257"/>
      <c r="K62" s="257"/>
      <c r="L62" s="313"/>
      <c r="Q62" s="278"/>
    </row>
    <row r="63" spans="2:17" ht="12.75">
      <c r="B63" s="325">
        <v>15</v>
      </c>
      <c r="C63" s="321">
        <f>Sicro_Absolute_Humidity_tdb_twb_H($B63,C$59,$C$3)</f>
        <v>-0.002199099657384273</v>
      </c>
      <c r="D63" s="276">
        <f>Sicro_Absolute_Humidity_tdb_twb_H($B63,D$59,$C$3)</f>
        <v>0.001374775929613879</v>
      </c>
      <c r="E63" s="258">
        <f t="shared" si="9"/>
        <v>0.005591728201912837</v>
      </c>
      <c r="F63" s="258">
        <f t="shared" si="9"/>
        <v>0.010648101511200903</v>
      </c>
      <c r="G63" s="258"/>
      <c r="H63" s="258"/>
      <c r="I63" s="258"/>
      <c r="J63" s="257"/>
      <c r="K63" s="257"/>
      <c r="L63" s="313"/>
      <c r="Q63" s="278"/>
    </row>
    <row r="64" spans="2:12" ht="12.75">
      <c r="B64" s="325">
        <v>20</v>
      </c>
      <c r="C64" s="322" t="s">
        <v>13</v>
      </c>
      <c r="D64" s="276">
        <f>Sicro_Absolute_Humidity_tdb_twb_H($B64,D$59,$C$3)</f>
        <v>-0.0006173022498274008</v>
      </c>
      <c r="E64" s="258">
        <f t="shared" si="9"/>
        <v>0.00356768829111377</v>
      </c>
      <c r="F64" s="258">
        <f t="shared" si="9"/>
        <v>0.008588497372617382</v>
      </c>
      <c r="G64" s="258">
        <f t="shared" si="9"/>
        <v>0.014695944724625319</v>
      </c>
      <c r="H64" s="258"/>
      <c r="I64" s="258"/>
      <c r="J64" s="257"/>
      <c r="K64" s="257"/>
      <c r="L64" s="313"/>
    </row>
    <row r="65" spans="2:17" ht="12.75">
      <c r="B65" s="325">
        <v>25</v>
      </c>
      <c r="C65" s="321"/>
      <c r="D65" s="276">
        <f>Sicro_Absolute_Humidity_tdb_twb_H($B65,D$59,$C$3)</f>
        <v>-0.002595141128486398</v>
      </c>
      <c r="E65" s="258">
        <f t="shared" si="9"/>
        <v>0.0015582370601828174</v>
      </c>
      <c r="F65" s="258">
        <f t="shared" si="9"/>
        <v>0.006543863366819586</v>
      </c>
      <c r="G65" s="258">
        <f t="shared" si="9"/>
        <v>0.012611547194105463</v>
      </c>
      <c r="H65" s="258">
        <f t="shared" si="9"/>
        <v>0.020082345050385822</v>
      </c>
      <c r="I65" s="258"/>
      <c r="J65" s="257"/>
      <c r="K65" s="257"/>
      <c r="L65" s="313"/>
      <c r="Q65" s="278"/>
    </row>
    <row r="66" spans="2:17" ht="12.75">
      <c r="B66" s="325">
        <v>30</v>
      </c>
      <c r="C66" s="321"/>
      <c r="D66" s="276">
        <f>Sicro_Absolute_Humidity_tdb_twb_H($B66,D$59,$C$3)</f>
        <v>-0.004558892835644975</v>
      </c>
      <c r="E66" s="258">
        <f t="shared" si="9"/>
        <v>-0.00043678265082074775</v>
      </c>
      <c r="F66" s="258">
        <f t="shared" si="9"/>
        <v>0.004514036870291978</v>
      </c>
      <c r="G66" s="258">
        <f t="shared" si="9"/>
        <v>0.010542372985883178</v>
      </c>
      <c r="H66" s="258">
        <f t="shared" si="9"/>
        <v>0.017967983424562628</v>
      </c>
      <c r="I66" s="258">
        <f t="shared" si="9"/>
        <v>0.02720422680956991</v>
      </c>
      <c r="J66" s="276" t="s">
        <v>13</v>
      </c>
      <c r="K66" s="258"/>
      <c r="L66" s="313"/>
      <c r="Q66" s="278"/>
    </row>
    <row r="67" spans="2:12" ht="12.75">
      <c r="B67" s="325">
        <v>35</v>
      </c>
      <c r="C67" s="321"/>
      <c r="D67" s="276" t="s">
        <v>13</v>
      </c>
      <c r="E67" s="258">
        <f t="shared" si="9"/>
        <v>-0.0024175257525254684</v>
      </c>
      <c r="F67" s="258">
        <f t="shared" si="9"/>
        <v>0.0024988576065023633</v>
      </c>
      <c r="G67" s="258">
        <f t="shared" si="9"/>
        <v>0.008488255932279063</v>
      </c>
      <c r="H67" s="258">
        <f t="shared" si="9"/>
        <v>0.01586913870844603</v>
      </c>
      <c r="I67" s="258">
        <f t="shared" si="9"/>
        <v>0.025053185678526678</v>
      </c>
      <c r="J67" s="258">
        <f t="shared" si="9"/>
        <v>0.03657796435316548</v>
      </c>
      <c r="K67" s="258"/>
      <c r="L67" s="313"/>
    </row>
    <row r="68" spans="2:17" ht="12.75">
      <c r="B68" s="325">
        <v>40</v>
      </c>
      <c r="C68" s="321"/>
      <c r="D68" s="258"/>
      <c r="E68" s="258">
        <f t="shared" si="9"/>
        <v>-0.0043841449463451285</v>
      </c>
      <c r="F68" s="258">
        <f t="shared" si="9"/>
        <v>0.0004981676037144988</v>
      </c>
      <c r="G68" s="258">
        <f t="shared" si="9"/>
        <v>0.006449032275214609</v>
      </c>
      <c r="H68" s="258">
        <f t="shared" si="9"/>
        <v>0.013785640712924886</v>
      </c>
      <c r="I68" s="258">
        <f t="shared" si="9"/>
        <v>0.022918007423426336</v>
      </c>
      <c r="J68" s="258">
        <f t="shared" si="9"/>
        <v>0.03438150904643602</v>
      </c>
      <c r="K68" s="258">
        <f t="shared" si="9"/>
        <v>0.048885587495364015</v>
      </c>
      <c r="L68" s="313"/>
      <c r="Q68" s="278"/>
    </row>
    <row r="69" spans="2:12" ht="12.75">
      <c r="B69" s="325">
        <v>45</v>
      </c>
      <c r="C69" s="321"/>
      <c r="D69" s="258"/>
      <c r="E69" s="258">
        <f t="shared" si="9"/>
        <v>-0.006336790763721465</v>
      </c>
      <c r="F69" s="258">
        <f t="shared" si="9"/>
        <v>-0.0014881888462925557</v>
      </c>
      <c r="G69" s="258">
        <f t="shared" si="9"/>
        <v>0.004424540622692877</v>
      </c>
      <c r="H69" s="258">
        <f t="shared" si="9"/>
        <v>0.011717321728662392</v>
      </c>
      <c r="I69" s="258">
        <f t="shared" si="9"/>
        <v>0.020798517217476182</v>
      </c>
      <c r="J69" s="258">
        <f t="shared" si="9"/>
        <v>0.03220133069258752</v>
      </c>
      <c r="K69" s="258">
        <f t="shared" si="9"/>
        <v>0.046632305142216356</v>
      </c>
      <c r="L69" s="313"/>
    </row>
    <row r="70" spans="2:12" ht="12.75">
      <c r="B70" s="325">
        <v>50</v>
      </c>
      <c r="C70" s="321"/>
      <c r="D70" s="258"/>
      <c r="E70" s="276" t="s">
        <v>13</v>
      </c>
      <c r="F70" s="258">
        <f t="shared" si="9"/>
        <v>-0.0034603652286210123</v>
      </c>
      <c r="G70" s="258">
        <f t="shared" si="9"/>
        <v>0.0024146219062189745</v>
      </c>
      <c r="H70" s="258">
        <f t="shared" si="9"/>
        <v>0.009664016481094958</v>
      </c>
      <c r="I70" s="258">
        <f t="shared" si="9"/>
        <v>0.01869454279353148</v>
      </c>
      <c r="J70" s="258">
        <f t="shared" si="9"/>
        <v>0.030037249027665854</v>
      </c>
      <c r="K70" s="258">
        <f t="shared" si="9"/>
        <v>0.044395802877637655</v>
      </c>
      <c r="L70" s="313"/>
    </row>
    <row r="71" spans="2:12" ht="12.75">
      <c r="B71" s="325">
        <v>55</v>
      </c>
      <c r="C71" s="321"/>
      <c r="D71" s="258"/>
      <c r="E71" s="258"/>
      <c r="F71" s="258">
        <f t="shared" si="9"/>
        <v>-0.005418512844788869</v>
      </c>
      <c r="G71" s="258">
        <f t="shared" si="9"/>
        <v>0.0004191193391367427</v>
      </c>
      <c r="H71" s="258">
        <f t="shared" si="9"/>
        <v>0.0076255620864075025</v>
      </c>
      <c r="I71" s="258">
        <f t="shared" si="9"/>
        <v>0.016605914397421408</v>
      </c>
      <c r="J71" s="258">
        <f t="shared" si="9"/>
        <v>0.027889086439775532</v>
      </c>
      <c r="K71" s="258">
        <f t="shared" si="9"/>
        <v>0.0421758939561651</v>
      </c>
      <c r="L71" s="313"/>
    </row>
    <row r="72" spans="2:12" ht="12.75">
      <c r="B72" s="325">
        <v>60</v>
      </c>
      <c r="C72" s="321"/>
      <c r="D72" s="258"/>
      <c r="E72" s="258"/>
      <c r="F72" s="258">
        <f t="shared" si="9"/>
        <v>-0.007362780851423746</v>
      </c>
      <c r="G72" s="258">
        <f t="shared" si="9"/>
        <v>-0.00156212162414128</v>
      </c>
      <c r="H72" s="258">
        <f t="shared" si="9"/>
        <v>0.005601798008460552</v>
      </c>
      <c r="I72" s="258">
        <f t="shared" si="9"/>
        <v>0.014532464742292516</v>
      </c>
      <c r="J72" s="258">
        <f t="shared" si="9"/>
        <v>0.025756667920486854</v>
      </c>
      <c r="K72" s="258">
        <f t="shared" si="9"/>
        <v>0.03997239439314576</v>
      </c>
      <c r="L72" s="313"/>
    </row>
    <row r="73" spans="2:12" ht="12.75">
      <c r="B73" s="325">
        <v>65</v>
      </c>
      <c r="C73" s="321"/>
      <c r="D73" s="258"/>
      <c r="E73" s="258"/>
      <c r="F73" s="258">
        <f t="shared" si="9"/>
        <v>-0.009293316298136824</v>
      </c>
      <c r="G73" s="258">
        <f t="shared" si="9"/>
        <v>-0.003529253328032863</v>
      </c>
      <c r="H73" s="258">
        <f t="shared" si="9"/>
        <v>0.00359256601664524</v>
      </c>
      <c r="I73" s="258">
        <f t="shared" si="9"/>
        <v>0.012474028963944074</v>
      </c>
      <c r="J73" s="258">
        <f t="shared" si="9"/>
        <v>0.023639821017307456</v>
      </c>
      <c r="K73" s="258">
        <f t="shared" si="9"/>
        <v>0.03778512291390535</v>
      </c>
      <c r="L73" s="313"/>
    </row>
    <row r="74" spans="2:12" ht="12.75">
      <c r="B74" s="325">
        <v>70</v>
      </c>
      <c r="C74" s="321"/>
      <c r="D74" s="258"/>
      <c r="E74" s="258"/>
      <c r="F74" s="276" t="s">
        <v>13</v>
      </c>
      <c r="G74" s="258">
        <f t="shared" si="9"/>
        <v>-0.005482425954835701</v>
      </c>
      <c r="H74" s="258">
        <f t="shared" si="9"/>
        <v>0.0015977101446429315</v>
      </c>
      <c r="I74" s="258">
        <f t="shared" si="9"/>
        <v>0.0104304445771301</v>
      </c>
      <c r="J74" s="258">
        <f t="shared" si="9"/>
        <v>0.02153837578719136</v>
      </c>
      <c r="K74" s="258">
        <f t="shared" si="9"/>
        <v>0.035613900904035885</v>
      </c>
      <c r="L74" s="313"/>
    </row>
    <row r="75" spans="2:12" ht="12.75">
      <c r="B75" s="325">
        <v>75</v>
      </c>
      <c r="C75" s="321"/>
      <c r="D75" s="258"/>
      <c r="E75" s="258"/>
      <c r="F75" s="276" t="s">
        <v>13</v>
      </c>
      <c r="G75" s="258">
        <f t="shared" si="9"/>
        <v>-0.007421787562948669</v>
      </c>
      <c r="H75" s="258">
        <f t="shared" si="9"/>
        <v>-0.0003829233499330602</v>
      </c>
      <c r="I75" s="258">
        <f t="shared" si="9"/>
        <v>0.00840155143280386</v>
      </c>
      <c r="J75" s="258">
        <f t="shared" si="9"/>
        <v>0.019452164751059122</v>
      </c>
      <c r="K75" s="258">
        <f t="shared" si="9"/>
        <v>0.03345855236077374</v>
      </c>
      <c r="L75" s="313"/>
    </row>
    <row r="76" spans="2:12" ht="12.75">
      <c r="B76" s="325">
        <v>80</v>
      </c>
      <c r="C76" s="321"/>
      <c r="D76" s="258"/>
      <c r="E76" s="258"/>
      <c r="F76" s="258"/>
      <c r="G76" s="258">
        <f t="shared" si="9"/>
        <v>-0.00934748412428513</v>
      </c>
      <c r="H76" s="258">
        <f t="shared" si="9"/>
        <v>-0.00234948602503563</v>
      </c>
      <c r="I76" s="258">
        <f t="shared" si="9"/>
        <v>0.006387191676281151</v>
      </c>
      <c r="J76" s="258">
        <f t="shared" si="9"/>
        <v>0.017381022849303415</v>
      </c>
      <c r="K76" s="258">
        <f t="shared" si="9"/>
        <v>0.031318903845440164</v>
      </c>
      <c r="L76" s="313"/>
    </row>
    <row r="77" spans="2:12" ht="12.75">
      <c r="B77" s="325">
        <v>85</v>
      </c>
      <c r="C77" s="321"/>
      <c r="D77" s="258"/>
      <c r="E77" s="258"/>
      <c r="F77" s="258"/>
      <c r="G77" s="258">
        <f aca="true" t="shared" si="10" ref="G77:K80">Sicro_Absolute_Humidity_tdb_twb_H($B77,G$59,$C$3)</f>
        <v>-0.01125965956089817</v>
      </c>
      <c r="H77" s="258">
        <f t="shared" si="10"/>
        <v>-0.004302127292843202</v>
      </c>
      <c r="I77" s="258">
        <f t="shared" si="10"/>
        <v>0.004387209706299425</v>
      </c>
      <c r="J77" s="258">
        <f t="shared" si="10"/>
        <v>0.015324787398255449</v>
      </c>
      <c r="K77" s="258">
        <f t="shared" si="10"/>
        <v>0.029194784436917358</v>
      </c>
      <c r="L77" s="313"/>
    </row>
    <row r="78" spans="2:12" ht="12.75">
      <c r="B78" s="325">
        <v>90</v>
      </c>
      <c r="C78" s="321"/>
      <c r="D78" s="258"/>
      <c r="E78" s="258"/>
      <c r="F78" s="258"/>
      <c r="G78" s="258">
        <f t="shared" si="10"/>
        <v>-0.013158455780837039</v>
      </c>
      <c r="H78" s="258">
        <f t="shared" si="10"/>
        <v>-0.006240994457600938</v>
      </c>
      <c r="I78" s="258">
        <f t="shared" si="10"/>
        <v>0.0024014521349504784</v>
      </c>
      <c r="J78" s="258">
        <f t="shared" si="10"/>
        <v>0.013283298047587874</v>
      </c>
      <c r="K78" s="258">
        <f t="shared" si="10"/>
        <v>0.027086025686133837</v>
      </c>
      <c r="L78" s="313"/>
    </row>
    <row r="79" spans="2:12" ht="12.75">
      <c r="B79" s="325">
        <v>95</v>
      </c>
      <c r="C79" s="321"/>
      <c r="D79" s="258"/>
      <c r="E79" s="258"/>
      <c r="F79" s="258"/>
      <c r="G79" s="276" t="s">
        <v>13</v>
      </c>
      <c r="H79" s="258">
        <f t="shared" si="10"/>
        <v>-0.008166232752663939</v>
      </c>
      <c r="I79" s="258">
        <f t="shared" si="10"/>
        <v>0.00042976774846500184</v>
      </c>
      <c r="J79" s="258">
        <f t="shared" si="10"/>
        <v>0.011256396738630905</v>
      </c>
      <c r="K79" s="258">
        <f t="shared" si="10"/>
        <v>0.0249924615715337</v>
      </c>
      <c r="L79" s="313"/>
    </row>
    <row r="80" spans="2:12" ht="13.5" thickBot="1">
      <c r="B80" s="327">
        <v>100</v>
      </c>
      <c r="C80" s="323"/>
      <c r="D80" s="311"/>
      <c r="E80" s="311"/>
      <c r="F80" s="311"/>
      <c r="G80" s="311"/>
      <c r="H80" s="311">
        <f t="shared" si="10"/>
        <v>-0.010077985376762046</v>
      </c>
      <c r="I80" s="311">
        <f t="shared" si="10"/>
        <v>-0.0015279925311720355</v>
      </c>
      <c r="J80" s="311">
        <f t="shared" si="10"/>
        <v>0.009243927663578877</v>
      </c>
      <c r="K80" s="311">
        <f t="shared" si="10"/>
        <v>0.022913928455505005</v>
      </c>
      <c r="L80" s="314"/>
    </row>
    <row r="83" ht="12.75">
      <c r="Q83" s="13"/>
    </row>
    <row r="85" ht="12.75">
      <c r="Q85" s="278"/>
    </row>
  </sheetData>
  <sheetProtection/>
  <mergeCells count="3">
    <mergeCell ref="C8:L8"/>
    <mergeCell ref="C58:L58"/>
    <mergeCell ref="C33:O33"/>
  </mergeCells>
  <printOptions/>
  <pageMargins left="0.7" right="0.7" top="0.75" bottom="0.75" header="0.3" footer="0.3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"/>
  <dimension ref="B1:O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29" customWidth="1"/>
    <col min="2" max="16384" width="11.421875" style="29" customWidth="1"/>
  </cols>
  <sheetData>
    <row r="1" ht="12.75">
      <c r="O1" s="29" t="str">
        <f>'H = 0  m.a.s.l.'!O1</f>
        <v>Rev. cjc.17.05.2016</v>
      </c>
    </row>
    <row r="3" spans="2:7" ht="12.75">
      <c r="B3" s="305" t="s">
        <v>3</v>
      </c>
      <c r="C3" s="305">
        <v>5300</v>
      </c>
      <c r="D3" s="305" t="s">
        <v>130</v>
      </c>
      <c r="E3" s="305"/>
      <c r="G3" s="29" t="s">
        <v>205</v>
      </c>
    </row>
    <row r="4" ht="13.5" thickBot="1"/>
    <row r="5" spans="2:12" ht="13.5" thickTop="1">
      <c r="B5" s="249" t="s">
        <v>136</v>
      </c>
      <c r="C5" s="335" t="s">
        <v>206</v>
      </c>
      <c r="D5" s="336"/>
      <c r="E5" s="336"/>
      <c r="F5" s="336"/>
      <c r="G5" s="336"/>
      <c r="H5" s="336"/>
      <c r="I5" s="336"/>
      <c r="J5" s="336"/>
      <c r="K5" s="336"/>
      <c r="L5" s="337"/>
    </row>
    <row r="6" spans="2:12" ht="13.5" thickBot="1">
      <c r="B6" s="250" t="s">
        <v>77</v>
      </c>
      <c r="C6" s="119">
        <v>10</v>
      </c>
      <c r="D6" s="246">
        <v>20</v>
      </c>
      <c r="E6" s="246">
        <v>30</v>
      </c>
      <c r="F6" s="246">
        <v>40</v>
      </c>
      <c r="G6" s="246">
        <v>50</v>
      </c>
      <c r="H6" s="246">
        <v>60</v>
      </c>
      <c r="I6" s="246">
        <v>70</v>
      </c>
      <c r="J6" s="246">
        <v>80</v>
      </c>
      <c r="K6" s="246">
        <v>90</v>
      </c>
      <c r="L6" s="253">
        <v>100</v>
      </c>
    </row>
    <row r="7" spans="2:12" ht="13.5" thickTop="1">
      <c r="B7" s="251">
        <v>0</v>
      </c>
      <c r="C7" s="259">
        <f aca="true" t="shared" si="0" ref="C7:L13">Sicro_Absolute_Humidity_tdb_f_H($B7,C$6,$C$3)</f>
        <v>0.00073351082048299</v>
      </c>
      <c r="D7" s="256">
        <f t="shared" si="0"/>
        <v>0.0014687537654387514</v>
      </c>
      <c r="E7" s="256">
        <f t="shared" si="0"/>
        <v>0.0022057349775206412</v>
      </c>
      <c r="F7" s="256">
        <f t="shared" si="0"/>
        <v>0.002944460628461411</v>
      </c>
      <c r="G7" s="256">
        <f t="shared" si="0"/>
        <v>0.0036849369192454825</v>
      </c>
      <c r="H7" s="256">
        <f t="shared" si="0"/>
        <v>0.004427170080282467</v>
      </c>
      <c r="I7" s="256">
        <f t="shared" si="0"/>
        <v>0.005171166371581897</v>
      </c>
      <c r="J7" s="256">
        <f t="shared" si="0"/>
        <v>0.005916932082929228</v>
      </c>
      <c r="K7" s="256">
        <f t="shared" si="0"/>
        <v>0.006664473534063077</v>
      </c>
      <c r="L7" s="262">
        <f t="shared" si="0"/>
        <v>0.007413797074853746</v>
      </c>
    </row>
    <row r="8" spans="2:12" ht="12.75">
      <c r="B8" s="251">
        <v>5</v>
      </c>
      <c r="C8" s="260">
        <f t="shared" si="0"/>
        <v>0.0010475911956008453</v>
      </c>
      <c r="D8" s="258">
        <f t="shared" si="0"/>
        <v>0.0020987172278362077</v>
      </c>
      <c r="E8" s="258">
        <f t="shared" si="0"/>
        <v>0.0031533960180858225</v>
      </c>
      <c r="F8" s="258">
        <f t="shared" si="0"/>
        <v>0.004211645609081399</v>
      </c>
      <c r="G8" s="258">
        <f t="shared" si="0"/>
        <v>0.005273484165935506</v>
      </c>
      <c r="H8" s="258">
        <f t="shared" si="0"/>
        <v>0.006338929977180951</v>
      </c>
      <c r="I8" s="258">
        <f t="shared" si="0"/>
        <v>0.007408001455820752</v>
      </c>
      <c r="J8" s="258">
        <f t="shared" si="0"/>
        <v>0.008480717140388883</v>
      </c>
      <c r="K8" s="258">
        <f t="shared" si="0"/>
        <v>0.009557095696021834</v>
      </c>
      <c r="L8" s="263">
        <f t="shared" si="0"/>
        <v>0.010637155915541218</v>
      </c>
    </row>
    <row r="9" spans="2:12" ht="12.75">
      <c r="B9" s="251">
        <v>10</v>
      </c>
      <c r="C9" s="261">
        <f t="shared" si="0"/>
        <v>0.00147546162090466</v>
      </c>
      <c r="D9" s="257">
        <f t="shared" si="0"/>
        <v>0.0029579400704064143</v>
      </c>
      <c r="E9" s="257">
        <f t="shared" si="0"/>
        <v>0.004447485522535937</v>
      </c>
      <c r="F9" s="257">
        <f t="shared" si="0"/>
        <v>0.005944148630827905</v>
      </c>
      <c r="G9" s="257">
        <f t="shared" si="0"/>
        <v>0.007447980534062865</v>
      </c>
      <c r="H9" s="257">
        <f t="shared" si="0"/>
        <v>0.00895903286209184</v>
      </c>
      <c r="I9" s="257">
        <f t="shared" si="0"/>
        <v>0.010477357741745007</v>
      </c>
      <c r="J9" s="257">
        <f t="shared" si="0"/>
        <v>0.01200300780282592</v>
      </c>
      <c r="K9" s="257">
        <f t="shared" si="0"/>
        <v>0.013536036184192654</v>
      </c>
      <c r="L9" s="264">
        <f t="shared" si="0"/>
        <v>0.01507649653992747</v>
      </c>
    </row>
    <row r="10" spans="2:12" ht="12.75">
      <c r="B10" s="251">
        <v>15</v>
      </c>
      <c r="C10" s="261">
        <f t="shared" si="0"/>
        <v>0.002051022474279465</v>
      </c>
      <c r="D10" s="257">
        <f t="shared" si="0"/>
        <v>0.004115616481242527</v>
      </c>
      <c r="E10" s="257">
        <f t="shared" si="0"/>
        <v>0.006193917171455653</v>
      </c>
      <c r="F10" s="257">
        <f t="shared" si="0"/>
        <v>0.008286061495970706</v>
      </c>
      <c r="G10" s="257">
        <f t="shared" si="0"/>
        <v>0.010392188236407874</v>
      </c>
      <c r="H10" s="257">
        <f t="shared" si="0"/>
        <v>0.012512438035643789</v>
      </c>
      <c r="I10" s="257">
        <f t="shared" si="0"/>
        <v>0.01464695342911907</v>
      </c>
      <c r="J10" s="257">
        <f t="shared" si="0"/>
        <v>0.01679587887677995</v>
      </c>
      <c r="K10" s="257">
        <f t="shared" si="0"/>
        <v>0.018959360795668984</v>
      </c>
      <c r="L10" s="264">
        <f t="shared" si="0"/>
        <v>0.021137547593180327</v>
      </c>
    </row>
    <row r="11" spans="2:12" ht="12.75">
      <c r="B11" s="251">
        <v>20</v>
      </c>
      <c r="C11" s="261">
        <f t="shared" si="0"/>
        <v>0.0028161641048378466</v>
      </c>
      <c r="D11" s="257">
        <f t="shared" si="0"/>
        <v>0.005657945921194362</v>
      </c>
      <c r="E11" s="257">
        <f t="shared" si="0"/>
        <v>0.00852569659996828</v>
      </c>
      <c r="F11" s="257">
        <f t="shared" si="0"/>
        <v>0.011419773739313563</v>
      </c>
      <c r="G11" s="257">
        <f t="shared" si="0"/>
        <v>0.014340541533289113</v>
      </c>
      <c r="H11" s="257">
        <f t="shared" si="0"/>
        <v>0.01728837092464024</v>
      </c>
      <c r="I11" s="257">
        <f t="shared" si="0"/>
        <v>0.020263639761846638</v>
      </c>
      <c r="J11" s="257">
        <f t="shared" si="0"/>
        <v>0.0232667329605764</v>
      </c>
      <c r="K11" s="257">
        <f t="shared" si="0"/>
        <v>0.02629804266969102</v>
      </c>
      <c r="L11" s="264">
        <f t="shared" si="0"/>
        <v>0.029357968441951706</v>
      </c>
    </row>
    <row r="12" spans="2:12" ht="12.75">
      <c r="B12" s="251">
        <v>25</v>
      </c>
      <c r="C12" s="261">
        <f t="shared" si="0"/>
        <v>0.003822212726274297</v>
      </c>
      <c r="D12" s="257">
        <f t="shared" si="0"/>
        <v>0.007691692705103398</v>
      </c>
      <c r="E12" s="257">
        <f t="shared" si="0"/>
        <v>0.011609322184732738</v>
      </c>
      <c r="F12" s="257">
        <f t="shared" si="0"/>
        <v>0.01557600550721066</v>
      </c>
      <c r="G12" s="257">
        <f t="shared" si="0"/>
        <v>0.01959266980435384</v>
      </c>
      <c r="H12" s="257">
        <f t="shared" si="0"/>
        <v>0.023660265720187437</v>
      </c>
      <c r="I12" s="257">
        <f t="shared" si="0"/>
        <v>0.027779768161042356</v>
      </c>
      <c r="J12" s="257">
        <f t="shared" si="0"/>
        <v>0.03195217707455284</v>
      </c>
      <c r="K12" s="257">
        <f t="shared" si="0"/>
        <v>0.03617851825886192</v>
      </c>
      <c r="L12" s="264">
        <f t="shared" si="0"/>
        <v>0.0404598442034101</v>
      </c>
    </row>
    <row r="13" spans="2:12" ht="12.75">
      <c r="B13" s="251">
        <v>30</v>
      </c>
      <c r="C13" s="261">
        <f t="shared" si="0"/>
        <v>0.005131611927543945</v>
      </c>
      <c r="D13" s="257">
        <f t="shared" si="0"/>
        <v>0.010348604449360654</v>
      </c>
      <c r="E13" s="257">
        <f t="shared" si="0"/>
        <v>0.01565312630532307</v>
      </c>
      <c r="F13" s="257">
        <f t="shared" si="0"/>
        <v>0.021047398947264883</v>
      </c>
      <c r="G13" s="257">
        <f t="shared" si="0"/>
        <v>0.026533719640878934</v>
      </c>
      <c r="H13" s="257">
        <f t="shared" si="0"/>
        <v>0.03211446472777483</v>
      </c>
      <c r="I13" s="257">
        <f t="shared" si="0"/>
        <v>0.03779209305742715</v>
      </c>
      <c r="J13" s="257">
        <f t="shared" si="0"/>
        <v>0.04356914959942737</v>
      </c>
      <c r="K13" s="257">
        <f t="shared" si="0"/>
        <v>0.049448269247188426</v>
      </c>
      <c r="L13" s="264">
        <f t="shared" si="0"/>
        <v>0.05543218082504587</v>
      </c>
    </row>
    <row r="14" spans="2:12" ht="12.75">
      <c r="B14" s="251">
        <v>35</v>
      </c>
      <c r="C14" s="261">
        <f aca="true" t="shared" si="1" ref="C14:K14">Sicro_Absolute_Humidity_tdb_f_H($B14,C$6,$C$3)</f>
        <v>0.006819908239281077</v>
      </c>
      <c r="D14" s="257">
        <f t="shared" si="1"/>
        <v>0.013791032882276148</v>
      </c>
      <c r="E14" s="257">
        <f t="shared" si="1"/>
        <v>0.020918459645951838</v>
      </c>
      <c r="F14" s="257">
        <f t="shared" si="1"/>
        <v>0.028207504890360075</v>
      </c>
      <c r="G14" s="257">
        <f t="shared" si="1"/>
        <v>0.03566372884348853</v>
      </c>
      <c r="H14" s="257">
        <f t="shared" si="1"/>
        <v>0.04329294974662737</v>
      </c>
      <c r="I14" s="257">
        <f t="shared" si="1"/>
        <v>0.051101258995881194</v>
      </c>
      <c r="J14" s="257">
        <f t="shared" si="1"/>
        <v>0.05909503736264028</v>
      </c>
      <c r="K14" s="257">
        <f t="shared" si="1"/>
        <v>0.06728097238378843</v>
      </c>
      <c r="L14" s="264"/>
    </row>
    <row r="15" spans="2:12" ht="12.75">
      <c r="B15" s="251">
        <v>40</v>
      </c>
      <c r="C15" s="261">
        <f aca="true" t="shared" si="2" ref="C15:H15">Sicro_Absolute_Humidity_tdb_f_H($B15,C$6,$C$3)</f>
        <v>0.008978140707698938</v>
      </c>
      <c r="D15" s="257">
        <f t="shared" si="2"/>
        <v>0.018219272495589054</v>
      </c>
      <c r="E15" s="257">
        <f t="shared" si="2"/>
        <v>0.027735122573298927</v>
      </c>
      <c r="F15" s="257">
        <f t="shared" si="2"/>
        <v>0.03753812591834632</v>
      </c>
      <c r="G15" s="257">
        <f t="shared" si="2"/>
        <v>0.047641479488668106</v>
      </c>
      <c r="H15" s="257">
        <f t="shared" si="2"/>
        <v>0.05805920149566054</v>
      </c>
      <c r="I15" s="257"/>
      <c r="J15" s="257"/>
      <c r="K15" s="257"/>
      <c r="L15" s="264"/>
    </row>
    <row r="16" spans="2:12" ht="12.75">
      <c r="B16" s="251">
        <v>45</v>
      </c>
      <c r="C16" s="261">
        <f>Sicro_Absolute_Humidity_tdb_f_H($B16,C$6,$C$3)</f>
        <v>0.01171577913217803</v>
      </c>
      <c r="D16" s="257">
        <f>Sicro_Absolute_Humidity_tdb_f_H($B16,D$6,$C$3)</f>
        <v>0.02388139450243271</v>
      </c>
      <c r="E16" s="257">
        <f>Sicro_Absolute_Humidity_tdb_f_H($B16,E$6,$C$3)</f>
        <v>0.036523260925222525</v>
      </c>
      <c r="F16" s="257">
        <f>Sicro_Absolute_Humidity_tdb_f_H($B16,F$6,$C$3)</f>
        <v>0.04966990264177606</v>
      </c>
      <c r="G16" s="257">
        <f>Sicro_Absolute_Humidity_tdb_f_H($B16,G$6,$C$3)</f>
        <v>0.06335216817709617</v>
      </c>
      <c r="H16" s="257"/>
      <c r="I16" s="257"/>
      <c r="J16" s="257"/>
      <c r="K16" s="257"/>
      <c r="L16" s="264"/>
    </row>
    <row r="17" spans="2:12" ht="12.75">
      <c r="B17" s="251">
        <v>50</v>
      </c>
      <c r="C17" s="277">
        <f>Sicro_Absolute_Humidity_tdb_f_H($B17,C$6,$C$3)</f>
        <v>0.015164419224316883</v>
      </c>
      <c r="D17" s="257">
        <f>Sicro_Absolute_Humidity_tdb_f_H($B17,D$6,$C$3)</f>
        <v>0.0310867610125761</v>
      </c>
      <c r="E17" s="257">
        <f>Sicro_Absolute_Humidity_tdb_f_H($B17,E$6,$C$3)</f>
        <v>0.0478253035677768</v>
      </c>
      <c r="F17" s="257">
        <f>Sicro_Absolute_Humidity_tdb_f_H($B17,F$6,$C$3)</f>
        <v>0.06544445709934278</v>
      </c>
      <c r="G17" s="257"/>
      <c r="H17" s="257"/>
      <c r="I17" s="257"/>
      <c r="J17" s="257"/>
      <c r="K17" s="257"/>
      <c r="L17" s="264"/>
    </row>
    <row r="18" spans="2:12" ht="12.75">
      <c r="B18" s="251">
        <v>55</v>
      </c>
      <c r="C18" s="261"/>
      <c r="D18" s="257"/>
      <c r="E18" s="257">
        <f>Sicro_Absolute_Humidity_tdb_f_H($B18,E$6,$C$3)</f>
        <v>0.06235387505837663</v>
      </c>
      <c r="F18" s="257"/>
      <c r="G18" s="257"/>
      <c r="H18" s="257"/>
      <c r="I18" s="257"/>
      <c r="J18" s="257"/>
      <c r="K18" s="257"/>
      <c r="L18" s="264"/>
    </row>
    <row r="19" spans="2:12" ht="12.75">
      <c r="B19" s="251">
        <v>60</v>
      </c>
      <c r="C19" s="261"/>
      <c r="D19" s="257"/>
      <c r="E19" s="257"/>
      <c r="F19" s="257"/>
      <c r="G19" s="257"/>
      <c r="H19" s="257"/>
      <c r="I19" s="257"/>
      <c r="J19" s="257"/>
      <c r="K19" s="257"/>
      <c r="L19" s="264"/>
    </row>
    <row r="20" spans="2:12" ht="12.75">
      <c r="B20" s="251">
        <v>65</v>
      </c>
      <c r="C20" s="261"/>
      <c r="D20" s="257"/>
      <c r="E20" s="257"/>
      <c r="F20" s="257"/>
      <c r="G20" s="257"/>
      <c r="H20" s="257"/>
      <c r="I20" s="257"/>
      <c r="J20" s="257"/>
      <c r="K20" s="257"/>
      <c r="L20" s="264"/>
    </row>
    <row r="21" spans="2:12" ht="12.75">
      <c r="B21" s="251">
        <v>70</v>
      </c>
      <c r="C21" s="261"/>
      <c r="D21" s="257"/>
      <c r="E21" s="257"/>
      <c r="F21" s="257"/>
      <c r="G21" s="257"/>
      <c r="H21" s="257"/>
      <c r="I21" s="257"/>
      <c r="J21" s="257"/>
      <c r="K21" s="257"/>
      <c r="L21" s="264"/>
    </row>
    <row r="22" spans="2:12" ht="12.75">
      <c r="B22" s="251">
        <v>75</v>
      </c>
      <c r="C22" s="261"/>
      <c r="D22" s="257"/>
      <c r="E22" s="257"/>
      <c r="F22" s="257"/>
      <c r="G22" s="257"/>
      <c r="H22" s="257"/>
      <c r="I22" s="257"/>
      <c r="J22" s="257"/>
      <c r="K22" s="257"/>
      <c r="L22" s="264"/>
    </row>
    <row r="23" spans="2:12" ht="12.75">
      <c r="B23" s="251">
        <v>80</v>
      </c>
      <c r="C23" s="261"/>
      <c r="D23" s="257"/>
      <c r="E23" s="257"/>
      <c r="F23" s="257"/>
      <c r="G23" s="257"/>
      <c r="H23" s="257"/>
      <c r="I23" s="257"/>
      <c r="J23" s="257"/>
      <c r="K23" s="257"/>
      <c r="L23" s="264"/>
    </row>
    <row r="24" spans="2:12" ht="12.75">
      <c r="B24" s="251">
        <v>85</v>
      </c>
      <c r="C24" s="261"/>
      <c r="D24" s="257"/>
      <c r="E24" s="257"/>
      <c r="F24" s="257"/>
      <c r="G24" s="257"/>
      <c r="H24" s="257"/>
      <c r="I24" s="257"/>
      <c r="J24" s="257"/>
      <c r="K24" s="257"/>
      <c r="L24" s="264"/>
    </row>
    <row r="25" spans="2:12" ht="12.75">
      <c r="B25" s="251">
        <v>90</v>
      </c>
      <c r="C25" s="261"/>
      <c r="D25" s="257"/>
      <c r="E25" s="257"/>
      <c r="F25" s="257"/>
      <c r="G25" s="257"/>
      <c r="H25" s="257"/>
      <c r="I25" s="257"/>
      <c r="J25" s="257"/>
      <c r="K25" s="257"/>
      <c r="L25" s="264"/>
    </row>
    <row r="26" spans="2:12" ht="12.75">
      <c r="B26" s="251">
        <v>95</v>
      </c>
      <c r="C26" s="261"/>
      <c r="D26" s="257"/>
      <c r="E26" s="257"/>
      <c r="F26" s="257"/>
      <c r="G26" s="257"/>
      <c r="H26" s="257"/>
      <c r="I26" s="257"/>
      <c r="J26" s="257"/>
      <c r="K26" s="257"/>
      <c r="L26" s="264"/>
    </row>
    <row r="27" spans="2:14" ht="13.5" thickBot="1">
      <c r="B27" s="252">
        <v>100</v>
      </c>
      <c r="C27" s="265"/>
      <c r="D27" s="266"/>
      <c r="E27" s="266"/>
      <c r="F27" s="266"/>
      <c r="G27" s="266"/>
      <c r="H27" s="266"/>
      <c r="I27" s="266"/>
      <c r="J27" s="266"/>
      <c r="K27" s="266"/>
      <c r="L27" s="267"/>
      <c r="N27" s="278"/>
    </row>
    <row r="28" ht="13.5" thickTop="1"/>
    <row r="29" ht="13.5" thickBot="1"/>
    <row r="30" spans="2:13" ht="13.5" thickTop="1">
      <c r="B30" s="248" t="s">
        <v>136</v>
      </c>
      <c r="C30" s="341" t="s">
        <v>207</v>
      </c>
      <c r="D30" s="335"/>
      <c r="E30" s="335"/>
      <c r="F30" s="335"/>
      <c r="G30" s="335"/>
      <c r="H30" s="335"/>
      <c r="I30" s="335"/>
      <c r="J30" s="335"/>
      <c r="K30" s="335"/>
      <c r="L30" s="335"/>
      <c r="M30" s="342"/>
    </row>
    <row r="31" spans="2:13" ht="13.5" thickBot="1">
      <c r="B31" s="247" t="s">
        <v>77</v>
      </c>
      <c r="C31" s="120">
        <v>0</v>
      </c>
      <c r="D31" s="119">
        <v>10</v>
      </c>
      <c r="E31" s="246">
        <v>20</v>
      </c>
      <c r="F31" s="246">
        <v>30</v>
      </c>
      <c r="G31" s="246">
        <v>40</v>
      </c>
      <c r="H31" s="246">
        <v>50</v>
      </c>
      <c r="I31" s="246">
        <v>60</v>
      </c>
      <c r="J31" s="246">
        <v>70</v>
      </c>
      <c r="K31" s="246">
        <v>80</v>
      </c>
      <c r="L31" s="246">
        <v>90</v>
      </c>
      <c r="M31" s="253">
        <v>100</v>
      </c>
    </row>
    <row r="32" spans="2:13" ht="13.5" thickTop="1">
      <c r="B32" s="251">
        <v>0</v>
      </c>
      <c r="C32" s="259">
        <f>Sicro_Absolute_Humidity_tdb_ent($B32,C$31)</f>
        <v>0</v>
      </c>
      <c r="D32" s="256">
        <f>Sicro_Absolute_Humidity_tdb_ent($B32,D$31)</f>
        <v>0.003998400639744102</v>
      </c>
      <c r="E32" s="256">
        <f aca="true" t="shared" si="3" ref="E32:M42">Sicro_Absolute_Humidity_tdb_ent($B32,E$31)</f>
        <v>0.007996801279488205</v>
      </c>
      <c r="F32" s="256">
        <f t="shared" si="3"/>
        <v>0.011995201919232307</v>
      </c>
      <c r="G32" s="256"/>
      <c r="H32" s="256"/>
      <c r="I32" s="256"/>
      <c r="J32" s="256"/>
      <c r="K32" s="256"/>
      <c r="L32" s="256"/>
      <c r="M32" s="262"/>
    </row>
    <row r="33" spans="2:13" ht="12.75">
      <c r="B33" s="251">
        <v>5</v>
      </c>
      <c r="C33" s="260"/>
      <c r="D33" s="258">
        <f>Sicro_Absolute_Humidity_tdb_ent($B33,D$31)</f>
        <v>0.0019920120317526717</v>
      </c>
      <c r="E33" s="258">
        <f t="shared" si="3"/>
        <v>0.0059760360952580156</v>
      </c>
      <c r="F33" s="258">
        <f t="shared" si="3"/>
        <v>0.009960060158763358</v>
      </c>
      <c r="G33" s="258">
        <f t="shared" si="3"/>
        <v>0.013944084222268702</v>
      </c>
      <c r="H33" s="258"/>
      <c r="I33" s="258"/>
      <c r="J33" s="258"/>
      <c r="K33" s="258"/>
      <c r="L33" s="258"/>
      <c r="M33" s="263"/>
    </row>
    <row r="34" spans="2:13" ht="12.75">
      <c r="B34" s="251">
        <v>10</v>
      </c>
      <c r="C34" s="260"/>
      <c r="D34" s="276">
        <f>Sicro_Absolute_Humidity_tdb_ent($B34,D$31)</f>
        <v>0</v>
      </c>
      <c r="E34" s="258">
        <f t="shared" si="3"/>
        <v>0.0039697505011810005</v>
      </c>
      <c r="F34" s="258">
        <f t="shared" si="3"/>
        <v>0.007939501002362001</v>
      </c>
      <c r="G34" s="258">
        <f t="shared" si="3"/>
        <v>0.011909251503543002</v>
      </c>
      <c r="H34" s="258">
        <f t="shared" si="3"/>
        <v>0.015879002004724002</v>
      </c>
      <c r="I34" s="258">
        <f t="shared" si="3"/>
        <v>0.019848752505905003</v>
      </c>
      <c r="J34" s="258">
        <f t="shared" si="3"/>
        <v>0.023818503007086003</v>
      </c>
      <c r="K34" s="258">
        <f t="shared" si="3"/>
        <v>0.027788253508267004</v>
      </c>
      <c r="L34" s="258">
        <f t="shared" si="3"/>
        <v>0.031758004009448004</v>
      </c>
      <c r="M34" s="263">
        <f>Sicro_Absolute_Humidity_tdb_ent($B34,M$31)</f>
        <v>0.035727754510629005</v>
      </c>
    </row>
    <row r="35" spans="2:13" ht="12.75">
      <c r="B35" s="251">
        <v>15</v>
      </c>
      <c r="C35" s="260"/>
      <c r="D35" s="258"/>
      <c r="E35" s="258">
        <f t="shared" si="3"/>
        <v>0.001977789424759946</v>
      </c>
      <c r="F35" s="258">
        <f t="shared" si="3"/>
        <v>0.005933368274279838</v>
      </c>
      <c r="G35" s="258">
        <f t="shared" si="3"/>
        <v>0.00988894712379973</v>
      </c>
      <c r="H35" s="258">
        <f t="shared" si="3"/>
        <v>0.013844525973319621</v>
      </c>
      <c r="I35" s="258">
        <f t="shared" si="3"/>
        <v>0.017800104822839512</v>
      </c>
      <c r="J35" s="258">
        <f t="shared" si="3"/>
        <v>0.021755683672359406</v>
      </c>
      <c r="K35" s="258">
        <f t="shared" si="3"/>
        <v>0.0257112625218793</v>
      </c>
      <c r="L35" s="258">
        <f t="shared" si="3"/>
        <v>0.02966684137139919</v>
      </c>
      <c r="M35" s="263">
        <f t="shared" si="3"/>
        <v>0.03362242022091908</v>
      </c>
    </row>
    <row r="36" spans="2:13" ht="12.75">
      <c r="B36" s="251">
        <v>20</v>
      </c>
      <c r="C36" s="260"/>
      <c r="D36" s="258"/>
      <c r="E36" s="258">
        <f t="shared" si="3"/>
        <v>0</v>
      </c>
      <c r="F36" s="258">
        <f t="shared" si="3"/>
        <v>0.003941508020968823</v>
      </c>
      <c r="G36" s="258">
        <f t="shared" si="3"/>
        <v>0.007883016041937646</v>
      </c>
      <c r="H36" s="258">
        <f t="shared" si="3"/>
        <v>0.011824524062906468</v>
      </c>
      <c r="I36" s="258">
        <f t="shared" si="3"/>
        <v>0.01576603208387529</v>
      </c>
      <c r="J36" s="258">
        <f t="shared" si="3"/>
        <v>0.019707540104844115</v>
      </c>
      <c r="K36" s="258">
        <f t="shared" si="3"/>
        <v>0.023649048125812935</v>
      </c>
      <c r="L36" s="258">
        <f t="shared" si="3"/>
        <v>0.02759055614678176</v>
      </c>
      <c r="M36" s="263">
        <f t="shared" si="3"/>
        <v>0.03153206416775058</v>
      </c>
    </row>
    <row r="37" spans="2:13" ht="12.75">
      <c r="B37" s="251">
        <v>25</v>
      </c>
      <c r="C37" s="260"/>
      <c r="D37" s="258"/>
      <c r="E37" s="258"/>
      <c r="F37" s="258">
        <f t="shared" si="3"/>
        <v>0.001963768471697187</v>
      </c>
      <c r="G37" s="258">
        <f t="shared" si="3"/>
        <v>0.00589130541509156</v>
      </c>
      <c r="H37" s="258">
        <f t="shared" si="3"/>
        <v>0.009818842358485935</v>
      </c>
      <c r="I37" s="258">
        <f t="shared" si="3"/>
        <v>0.013746379301880308</v>
      </c>
      <c r="J37" s="258">
        <f t="shared" si="3"/>
        <v>0.017673916245274684</v>
      </c>
      <c r="K37" s="258">
        <f t="shared" si="3"/>
        <v>0.021601453188669056</v>
      </c>
      <c r="L37" s="258">
        <f t="shared" si="3"/>
        <v>0.02552899013206343</v>
      </c>
      <c r="M37" s="263">
        <f t="shared" si="3"/>
        <v>0.029456527075457803</v>
      </c>
    </row>
    <row r="38" spans="2:13" ht="12.75">
      <c r="B38" s="251">
        <v>30</v>
      </c>
      <c r="C38" s="260"/>
      <c r="D38" s="258"/>
      <c r="E38" s="258"/>
      <c r="F38" s="258">
        <f t="shared" si="3"/>
        <v>0</v>
      </c>
      <c r="G38" s="258">
        <f t="shared" si="3"/>
        <v>0.003913664559810579</v>
      </c>
      <c r="H38" s="258">
        <f t="shared" si="3"/>
        <v>0.007827329119621158</v>
      </c>
      <c r="I38" s="258">
        <f t="shared" si="3"/>
        <v>0.011740993679431735</v>
      </c>
      <c r="J38" s="258">
        <f t="shared" si="3"/>
        <v>0.015654658239242315</v>
      </c>
      <c r="K38" s="258">
        <f t="shared" si="3"/>
        <v>0.019568322799052892</v>
      </c>
      <c r="L38" s="258">
        <f t="shared" si="3"/>
        <v>0.02348198735886347</v>
      </c>
      <c r="M38" s="263">
        <f t="shared" si="3"/>
        <v>0.02739565191867405</v>
      </c>
    </row>
    <row r="39" spans="2:13" ht="12.75">
      <c r="B39" s="251">
        <v>35</v>
      </c>
      <c r="C39" s="260"/>
      <c r="D39" s="258"/>
      <c r="E39" s="258"/>
      <c r="F39" s="258"/>
      <c r="G39" s="258">
        <f t="shared" si="3"/>
        <v>0.0019499449140561779</v>
      </c>
      <c r="H39" s="258">
        <f t="shared" si="3"/>
        <v>0.005849834742168533</v>
      </c>
      <c r="I39" s="258">
        <f t="shared" si="3"/>
        <v>0.009749724570280888</v>
      </c>
      <c r="J39" s="258">
        <f t="shared" si="3"/>
        <v>0.013649614398393245</v>
      </c>
      <c r="K39" s="258">
        <f t="shared" si="3"/>
        <v>0.0175495042265056</v>
      </c>
      <c r="L39" s="258">
        <f t="shared" si="3"/>
        <v>0.021449394054617956</v>
      </c>
      <c r="M39" s="263">
        <f t="shared" si="3"/>
        <v>0.025349283882730313</v>
      </c>
    </row>
    <row r="40" spans="2:13" ht="12.75">
      <c r="B40" s="251">
        <v>40</v>
      </c>
      <c r="C40" s="260"/>
      <c r="D40" s="258"/>
      <c r="E40" s="258"/>
      <c r="F40" s="258"/>
      <c r="G40" s="258">
        <f t="shared" si="3"/>
        <v>0</v>
      </c>
      <c r="H40" s="258">
        <f t="shared" si="3"/>
        <v>0.00388621172081455</v>
      </c>
      <c r="I40" s="258">
        <f t="shared" si="3"/>
        <v>0.0077724234416291</v>
      </c>
      <c r="J40" s="258">
        <f t="shared" si="3"/>
        <v>0.011658635162443651</v>
      </c>
      <c r="K40" s="258">
        <f t="shared" si="3"/>
        <v>0.0155448468832582</v>
      </c>
      <c r="L40" s="258">
        <f t="shared" si="3"/>
        <v>0.01943105860407275</v>
      </c>
      <c r="M40" s="263">
        <f t="shared" si="3"/>
        <v>0.023317270324887302</v>
      </c>
    </row>
    <row r="41" spans="2:13" ht="12.75">
      <c r="B41" s="251">
        <v>45</v>
      </c>
      <c r="C41" s="260"/>
      <c r="D41" s="258"/>
      <c r="E41" s="258"/>
      <c r="F41" s="258"/>
      <c r="G41" s="258"/>
      <c r="H41" s="258">
        <f t="shared" si="3"/>
        <v>0.0019363146123982226</v>
      </c>
      <c r="I41" s="258">
        <f t="shared" si="3"/>
        <v>0.005808943837194667</v>
      </c>
      <c r="J41" s="258">
        <f t="shared" si="3"/>
        <v>0.009681573061991113</v>
      </c>
      <c r="K41" s="258">
        <f t="shared" si="3"/>
        <v>0.013554202286787559</v>
      </c>
      <c r="L41" s="258">
        <f t="shared" si="3"/>
        <v>0.017426831511584</v>
      </c>
      <c r="M41" s="263">
        <f t="shared" si="3"/>
        <v>0.02129946073638045</v>
      </c>
    </row>
    <row r="42" spans="2:13" ht="12.75">
      <c r="B42" s="251">
        <v>50</v>
      </c>
      <c r="C42" s="260"/>
      <c r="D42" s="258"/>
      <c r="E42" s="258"/>
      <c r="F42" s="258"/>
      <c r="G42" s="258"/>
      <c r="H42" s="258">
        <f t="shared" si="3"/>
        <v>0</v>
      </c>
      <c r="I42" s="258">
        <f t="shared" si="3"/>
        <v>0.003859141341051616</v>
      </c>
      <c r="J42" s="258">
        <f t="shared" si="3"/>
        <v>0.007718282682103232</v>
      </c>
      <c r="K42" s="258">
        <f t="shared" si="3"/>
        <v>0.011577424023154847</v>
      </c>
      <c r="L42" s="258">
        <f t="shared" si="3"/>
        <v>0.015436565364206465</v>
      </c>
      <c r="M42" s="263">
        <f t="shared" si="3"/>
        <v>0.01929570670525808</v>
      </c>
    </row>
    <row r="43" spans="2:13" ht="12.75">
      <c r="B43" s="251">
        <v>55</v>
      </c>
      <c r="C43" s="260"/>
      <c r="D43" s="258"/>
      <c r="E43" s="258"/>
      <c r="F43" s="258"/>
      <c r="G43" s="258"/>
      <c r="H43" s="258"/>
      <c r="I43" s="258"/>
      <c r="J43" s="258"/>
      <c r="K43" s="258"/>
      <c r="L43" s="258"/>
      <c r="M43" s="263"/>
    </row>
    <row r="44" spans="2:13" ht="12.75">
      <c r="B44" s="251">
        <v>60</v>
      </c>
      <c r="C44" s="260"/>
      <c r="D44" s="258"/>
      <c r="E44" s="258"/>
      <c r="F44" s="258"/>
      <c r="G44" s="258"/>
      <c r="H44" s="258"/>
      <c r="I44" s="258"/>
      <c r="J44" s="258"/>
      <c r="K44" s="258"/>
      <c r="L44" s="258"/>
      <c r="M44" s="263"/>
    </row>
    <row r="45" spans="2:13" ht="12.75">
      <c r="B45" s="251">
        <v>65</v>
      </c>
      <c r="C45" s="260"/>
      <c r="D45" s="258"/>
      <c r="E45" s="258"/>
      <c r="F45" s="258"/>
      <c r="G45" s="258"/>
      <c r="H45" s="258"/>
      <c r="I45" s="258"/>
      <c r="J45" s="258"/>
      <c r="K45" s="258"/>
      <c r="L45" s="258"/>
      <c r="M45" s="263"/>
    </row>
    <row r="46" spans="2:13" ht="12.75">
      <c r="B46" s="251">
        <v>70</v>
      </c>
      <c r="C46" s="260"/>
      <c r="D46" s="258"/>
      <c r="E46" s="258"/>
      <c r="F46" s="258"/>
      <c r="G46" s="258"/>
      <c r="H46" s="258"/>
      <c r="I46" s="258"/>
      <c r="J46" s="258"/>
      <c r="K46" s="258"/>
      <c r="L46" s="258"/>
      <c r="M46" s="263"/>
    </row>
    <row r="47" spans="2:13" ht="12.75">
      <c r="B47" s="251">
        <v>75</v>
      </c>
      <c r="C47" s="260"/>
      <c r="D47" s="258"/>
      <c r="E47" s="258"/>
      <c r="F47" s="258"/>
      <c r="G47" s="258"/>
      <c r="H47" s="258"/>
      <c r="I47" s="258"/>
      <c r="J47" s="258"/>
      <c r="K47" s="258"/>
      <c r="L47" s="258"/>
      <c r="M47" s="263"/>
    </row>
    <row r="48" spans="2:13" ht="12.75">
      <c r="B48" s="251">
        <v>80</v>
      </c>
      <c r="C48" s="260"/>
      <c r="D48" s="258"/>
      <c r="E48" s="258"/>
      <c r="F48" s="258"/>
      <c r="G48" s="258"/>
      <c r="H48" s="258"/>
      <c r="I48" s="258"/>
      <c r="J48" s="258"/>
      <c r="K48" s="258"/>
      <c r="L48" s="258"/>
      <c r="M48" s="263"/>
    </row>
    <row r="49" spans="2:13" ht="12.75">
      <c r="B49" s="251">
        <v>85</v>
      </c>
      <c r="C49" s="260"/>
      <c r="D49" s="258"/>
      <c r="E49" s="258"/>
      <c r="F49" s="258"/>
      <c r="G49" s="258"/>
      <c r="H49" s="258"/>
      <c r="I49" s="258"/>
      <c r="J49" s="258"/>
      <c r="K49" s="258"/>
      <c r="L49" s="258"/>
      <c r="M49" s="263"/>
    </row>
    <row r="50" spans="2:13" ht="12.75">
      <c r="B50" s="251">
        <v>90</v>
      </c>
      <c r="C50" s="260"/>
      <c r="D50" s="258"/>
      <c r="E50" s="258"/>
      <c r="F50" s="258"/>
      <c r="G50" s="258"/>
      <c r="H50" s="258"/>
      <c r="I50" s="258"/>
      <c r="J50" s="258"/>
      <c r="K50" s="258"/>
      <c r="L50" s="258"/>
      <c r="M50" s="263"/>
    </row>
    <row r="51" spans="2:13" ht="12.75">
      <c r="B51" s="251">
        <v>95</v>
      </c>
      <c r="C51" s="260"/>
      <c r="D51" s="258"/>
      <c r="E51" s="258"/>
      <c r="F51" s="258"/>
      <c r="G51" s="258"/>
      <c r="H51" s="258"/>
      <c r="I51" s="258"/>
      <c r="J51" s="258"/>
      <c r="K51" s="258"/>
      <c r="L51" s="258"/>
      <c r="M51" s="263"/>
    </row>
    <row r="52" spans="2:13" ht="13.5" thickBot="1">
      <c r="B52" s="252">
        <v>100</v>
      </c>
      <c r="C52" s="268"/>
      <c r="D52" s="269"/>
      <c r="E52" s="269"/>
      <c r="F52" s="269"/>
      <c r="G52" s="269"/>
      <c r="H52" s="269"/>
      <c r="I52" s="269"/>
      <c r="J52" s="269"/>
      <c r="K52" s="269"/>
      <c r="L52" s="269"/>
      <c r="M52" s="270"/>
    </row>
    <row r="53" ht="13.5" thickTop="1"/>
    <row r="54" ht="13.5" thickBot="1"/>
    <row r="55" spans="2:14" ht="13.5" thickTop="1">
      <c r="B55" s="249" t="s">
        <v>136</v>
      </c>
      <c r="C55" s="335" t="s">
        <v>208</v>
      </c>
      <c r="D55" s="336"/>
      <c r="E55" s="336"/>
      <c r="F55" s="336"/>
      <c r="G55" s="336"/>
      <c r="H55" s="336"/>
      <c r="I55" s="336"/>
      <c r="J55" s="336"/>
      <c r="K55" s="336"/>
      <c r="L55" s="337"/>
      <c r="M55" s="13" t="s">
        <v>13</v>
      </c>
      <c r="N55" s="13"/>
    </row>
    <row r="56" spans="2:12" ht="13.5" thickBot="1">
      <c r="B56" s="250" t="s">
        <v>77</v>
      </c>
      <c r="C56" s="119">
        <v>0</v>
      </c>
      <c r="D56" s="246">
        <v>5</v>
      </c>
      <c r="E56" s="246">
        <v>10</v>
      </c>
      <c r="F56" s="246">
        <v>15</v>
      </c>
      <c r="G56" s="246">
        <v>20</v>
      </c>
      <c r="H56" s="246">
        <v>25</v>
      </c>
      <c r="I56" s="246">
        <v>30</v>
      </c>
      <c r="J56" s="271" t="s">
        <v>13</v>
      </c>
      <c r="K56" s="271" t="s">
        <v>13</v>
      </c>
      <c r="L56" s="272" t="s">
        <v>13</v>
      </c>
    </row>
    <row r="57" spans="2:12" ht="13.5" thickTop="1">
      <c r="B57" s="251">
        <v>0</v>
      </c>
      <c r="C57" s="254">
        <f>Sicro_Absolute_Humidity_tdb_twb_H($B57,C$56,$C$3)</f>
        <v>0.007413797074853745</v>
      </c>
      <c r="D57" s="255"/>
      <c r="E57" s="255"/>
      <c r="F57" s="255"/>
      <c r="G57" s="255"/>
      <c r="H57" s="255"/>
      <c r="I57" s="255"/>
      <c r="J57" s="273" t="s">
        <v>13</v>
      </c>
      <c r="K57" s="273" t="s">
        <v>13</v>
      </c>
      <c r="L57" s="274" t="s">
        <v>13</v>
      </c>
    </row>
    <row r="58" spans="2:12" ht="12.75">
      <c r="B58" s="251">
        <v>5</v>
      </c>
      <c r="C58" s="260">
        <f>Sicro_Absolute_Humidity_tdb_twb_H($B58,C$56,$C$3)</f>
        <v>0.005395128129882857</v>
      </c>
      <c r="D58" s="258">
        <f aca="true" t="shared" si="4" ref="D58:I72">Sicro_Absolute_Humidity_tdb_twb_H($B58,D$56,$C$3)</f>
        <v>0.010637155915541216</v>
      </c>
      <c r="E58" s="258"/>
      <c r="F58" s="258"/>
      <c r="G58" s="258"/>
      <c r="H58" s="258"/>
      <c r="I58" s="258"/>
      <c r="J58" s="276" t="s">
        <v>13</v>
      </c>
      <c r="K58" s="276" t="s">
        <v>13</v>
      </c>
      <c r="L58" s="275" t="s">
        <v>13</v>
      </c>
    </row>
    <row r="59" spans="2:12" ht="12.75">
      <c r="B59" s="251">
        <v>10</v>
      </c>
      <c r="C59" s="260">
        <f>Sicro_Absolute_Humidity_tdb_twb_H($B59,C$56,$C$3)</f>
        <v>0.003390923754673078</v>
      </c>
      <c r="D59" s="258">
        <f t="shared" si="4"/>
        <v>0.008597221752195275</v>
      </c>
      <c r="E59" s="258">
        <f t="shared" si="4"/>
        <v>0.01507649653992747</v>
      </c>
      <c r="F59" s="258"/>
      <c r="G59" s="258"/>
      <c r="H59" s="258"/>
      <c r="I59" s="258"/>
      <c r="J59" s="257"/>
      <c r="K59" s="257"/>
      <c r="L59" s="264"/>
    </row>
    <row r="60" spans="2:12" ht="12.75">
      <c r="B60" s="251">
        <v>15</v>
      </c>
      <c r="C60" s="260">
        <f>Sicro_Absolute_Humidity_tdb_twb_H($B60,C$56,$C$3)</f>
        <v>0.0014010290375915343</v>
      </c>
      <c r="D60" s="276">
        <f>Sicro_Absolute_Humidity_tdb_twb_H($B60,D$56,$C$3)</f>
        <v>0.006571973939917343</v>
      </c>
      <c r="E60" s="258">
        <f t="shared" si="4"/>
        <v>0.013010679472106369</v>
      </c>
      <c r="F60" s="258">
        <f t="shared" si="4"/>
        <v>0.021137547593180327</v>
      </c>
      <c r="G60" s="258"/>
      <c r="H60" s="258"/>
      <c r="I60" s="258"/>
      <c r="J60" s="257"/>
      <c r="K60" s="257"/>
      <c r="L60" s="264"/>
    </row>
    <row r="61" spans="2:12" ht="12.75">
      <c r="B61" s="251">
        <v>20</v>
      </c>
      <c r="C61" s="279" t="s">
        <v>13</v>
      </c>
      <c r="D61" s="276">
        <f>Sicro_Absolute_Humidity_tdb_twb_H($B61,D$56,$C$3)</f>
        <v>0.004561254447670096</v>
      </c>
      <c r="E61" s="258">
        <f t="shared" si="4"/>
        <v>0.010959806056228231</v>
      </c>
      <c r="F61" s="258">
        <f t="shared" si="4"/>
        <v>0.019039683393856695</v>
      </c>
      <c r="G61" s="258">
        <f t="shared" si="4"/>
        <v>0.02935796844195171</v>
      </c>
      <c r="H61" s="258"/>
      <c r="I61" s="258"/>
      <c r="J61" s="257"/>
      <c r="K61" s="257"/>
      <c r="L61" s="264"/>
    </row>
    <row r="62" spans="2:12" ht="12.75">
      <c r="B62" s="251">
        <v>25</v>
      </c>
      <c r="C62" s="260"/>
      <c r="D62" s="276">
        <f>Sicro_Absolute_Humidity_tdb_twb_H($B62,D$56,$C$3)</f>
        <v>0.002564907503616182</v>
      </c>
      <c r="E62" s="258">
        <f t="shared" si="4"/>
        <v>0.008923714728170913</v>
      </c>
      <c r="F62" s="258">
        <f t="shared" si="4"/>
        <v>0.016957067418714573</v>
      </c>
      <c r="G62" s="258">
        <f t="shared" si="4"/>
        <v>0.027219832893498625</v>
      </c>
      <c r="H62" s="258">
        <f t="shared" si="4"/>
        <v>0.0404598442034101</v>
      </c>
      <c r="I62" s="258"/>
      <c r="J62" s="257"/>
      <c r="K62" s="257"/>
      <c r="L62" s="264"/>
    </row>
    <row r="63" spans="2:12" ht="12.75">
      <c r="B63" s="251">
        <v>30</v>
      </c>
      <c r="C63" s="260"/>
      <c r="D63" s="276">
        <f>Sicro_Absolute_Humidity_tdb_twb_H($B63,D$56,$C$3)</f>
        <v>0.0005827795548902879</v>
      </c>
      <c r="E63" s="258">
        <f t="shared" si="4"/>
        <v>0.006902246244461614</v>
      </c>
      <c r="F63" s="258">
        <f t="shared" si="4"/>
        <v>0.014889534023276555</v>
      </c>
      <c r="G63" s="258">
        <f t="shared" si="4"/>
        <v>0.025097313141021788</v>
      </c>
      <c r="H63" s="258">
        <f t="shared" si="4"/>
        <v>0.038270433840653206</v>
      </c>
      <c r="I63" s="258">
        <f t="shared" si="4"/>
        <v>0.05543218082504587</v>
      </c>
      <c r="J63" s="257"/>
      <c r="K63" s="257"/>
      <c r="L63" s="264"/>
    </row>
    <row r="64" spans="2:12" ht="12.75">
      <c r="B64" s="251">
        <v>35</v>
      </c>
      <c r="C64" s="260"/>
      <c r="D64" s="276" t="s">
        <v>13</v>
      </c>
      <c r="E64" s="258">
        <f t="shared" si="4"/>
        <v>0.0048952436407597505</v>
      </c>
      <c r="F64" s="258">
        <f t="shared" si="4"/>
        <v>0.012836919953647101</v>
      </c>
      <c r="G64" s="258">
        <f t="shared" si="4"/>
        <v>0.02299023873285969</v>
      </c>
      <c r="H64" s="258">
        <f t="shared" si="4"/>
        <v>0.03609709115643089</v>
      </c>
      <c r="I64" s="258">
        <f t="shared" si="4"/>
        <v>0.0531766708154108</v>
      </c>
      <c r="J64" s="257"/>
      <c r="K64" s="257"/>
      <c r="L64" s="264"/>
    </row>
    <row r="65" spans="2:12" ht="12.75">
      <c r="B65" s="251">
        <v>40</v>
      </c>
      <c r="C65" s="260"/>
      <c r="D65" s="258"/>
      <c r="E65" s="258">
        <f t="shared" si="4"/>
        <v>0.002902552191227939</v>
      </c>
      <c r="F65" s="258">
        <f t="shared" si="4"/>
        <v>0.010799064303541477</v>
      </c>
      <c r="G65" s="258">
        <f t="shared" si="4"/>
        <v>0.020898441689073816</v>
      </c>
      <c r="H65" s="258">
        <f t="shared" si="4"/>
        <v>0.033939639920812094</v>
      </c>
      <c r="I65" s="258">
        <f t="shared" si="4"/>
        <v>0.05093779408858675</v>
      </c>
      <c r="J65" s="257"/>
      <c r="K65" s="257"/>
      <c r="L65" s="264"/>
    </row>
    <row r="66" spans="2:12" ht="12.75">
      <c r="B66" s="251">
        <v>45</v>
      </c>
      <c r="C66" s="260"/>
      <c r="D66" s="258"/>
      <c r="E66" s="258">
        <f t="shared" si="4"/>
        <v>0.0009240193687690275</v>
      </c>
      <c r="F66" s="258">
        <f t="shared" si="4"/>
        <v>0.008775808472238243</v>
      </c>
      <c r="G66" s="258">
        <f t="shared" si="4"/>
        <v>0.018821756456807365</v>
      </c>
      <c r="H66" s="258">
        <f t="shared" si="4"/>
        <v>0.03179790647165905</v>
      </c>
      <c r="I66" s="258">
        <f t="shared" si="4"/>
        <v>0.048715367327028004</v>
      </c>
      <c r="J66" s="257"/>
      <c r="K66" s="257"/>
      <c r="L66" s="264"/>
    </row>
    <row r="67" spans="2:12" ht="12.75">
      <c r="B67" s="251">
        <v>50</v>
      </c>
      <c r="C67" s="260"/>
      <c r="D67" s="258"/>
      <c r="E67" s="276" t="s">
        <v>13</v>
      </c>
      <c r="F67" s="258">
        <f t="shared" si="4"/>
        <v>0.0067669961234322696</v>
      </c>
      <c r="G67" s="258">
        <f t="shared" si="4"/>
        <v>0.01676001986660797</v>
      </c>
      <c r="H67" s="258">
        <f t="shared" si="4"/>
        <v>0.02967171966802891</v>
      </c>
      <c r="I67" s="258">
        <f t="shared" si="4"/>
        <v>0.04650920989715035</v>
      </c>
      <c r="J67" s="257"/>
      <c r="K67" s="257"/>
      <c r="L67" s="264"/>
    </row>
    <row r="68" spans="2:12" ht="12.75">
      <c r="B68" s="251">
        <v>55</v>
      </c>
      <c r="C68" s="260"/>
      <c r="D68" s="258"/>
      <c r="E68" s="258"/>
      <c r="F68" s="258">
        <f t="shared" si="4"/>
        <v>0.004772473144965805</v>
      </c>
      <c r="G68" s="258">
        <f t="shared" si="4"/>
        <v>0.014713071089690263</v>
      </c>
      <c r="H68" s="258">
        <f t="shared" si="4"/>
        <v>0.027560910844586298</v>
      </c>
      <c r="I68" s="258">
        <f t="shared" si="4"/>
        <v>0.04431914380039023</v>
      </c>
      <c r="J68" s="257"/>
      <c r="K68" s="257"/>
      <c r="L68" s="264"/>
    </row>
    <row r="69" spans="2:12" ht="12.75">
      <c r="B69" s="251">
        <v>60</v>
      </c>
      <c r="C69" s="260"/>
      <c r="D69" s="258"/>
      <c r="E69" s="258"/>
      <c r="F69" s="258">
        <f t="shared" si="4"/>
        <v>0.00279208760941585</v>
      </c>
      <c r="G69" s="258">
        <f t="shared" si="4"/>
        <v>0.012680751596114747</v>
      </c>
      <c r="H69" s="258">
        <f t="shared" si="4"/>
        <v>0.02546531376700165</v>
      </c>
      <c r="I69" s="258">
        <f t="shared" si="4"/>
        <v>0.042144993625330834</v>
      </c>
      <c r="J69" s="257"/>
      <c r="K69" s="257"/>
      <c r="L69" s="264"/>
    </row>
    <row r="70" spans="2:12" ht="12.75">
      <c r="B70" s="251">
        <v>65</v>
      </c>
      <c r="C70" s="260"/>
      <c r="D70" s="258"/>
      <c r="E70" s="258"/>
      <c r="F70" s="258">
        <f t="shared" si="4"/>
        <v>0.000825689735516656</v>
      </c>
      <c r="G70" s="258">
        <f t="shared" si="4"/>
        <v>0.010662905113860142</v>
      </c>
      <c r="H70" s="258">
        <f t="shared" si="4"/>
        <v>0.02338476458831022</v>
      </c>
      <c r="I70" s="258">
        <f t="shared" si="4"/>
        <v>0.039986586500868206</v>
      </c>
      <c r="J70" s="257"/>
      <c r="K70" s="257"/>
      <c r="L70" s="264"/>
    </row>
    <row r="71" spans="2:12" ht="12.75">
      <c r="B71" s="251">
        <v>70</v>
      </c>
      <c r="C71" s="260"/>
      <c r="D71" s="258"/>
      <c r="E71" s="258"/>
      <c r="F71" s="276" t="s">
        <v>13</v>
      </c>
      <c r="G71" s="258">
        <f t="shared" si="4"/>
        <v>0.008659377588767031</v>
      </c>
      <c r="H71" s="258">
        <f t="shared" si="4"/>
        <v>0.021319101806207906</v>
      </c>
      <c r="I71" s="258">
        <f t="shared" si="4"/>
        <v>0.037843752050391005</v>
      </c>
      <c r="J71" s="257"/>
      <c r="K71" s="257"/>
      <c r="L71" s="264"/>
    </row>
    <row r="72" spans="2:12" ht="12.75">
      <c r="B72" s="251">
        <v>75</v>
      </c>
      <c r="C72" s="260"/>
      <c r="D72" s="258"/>
      <c r="E72" s="258"/>
      <c r="F72" s="276" t="s">
        <v>13</v>
      </c>
      <c r="G72" s="258">
        <f t="shared" si="4"/>
        <v>0.006670017145331227</v>
      </c>
      <c r="H72" s="258">
        <f t="shared" si="4"/>
        <v>0.01926816622126048</v>
      </c>
      <c r="I72" s="258">
        <f t="shared" si="4"/>
        <v>0.035716322346948555</v>
      </c>
      <c r="J72" s="257"/>
      <c r="K72" s="257"/>
      <c r="L72" s="264"/>
    </row>
    <row r="73" spans="2:12" ht="12.75">
      <c r="B73" s="251">
        <v>80</v>
      </c>
      <c r="C73" s="260"/>
      <c r="D73" s="258"/>
      <c r="E73" s="258"/>
      <c r="F73" s="258"/>
      <c r="G73" s="258">
        <f aca="true" t="shared" si="5" ref="G73:I77">Sicro_Absolute_Humidity_tdb_twb_H($B73,G$56,$C$3)</f>
        <v>0.004694674048325897</v>
      </c>
      <c r="H73" s="258">
        <f t="shared" si="5"/>
        <v>0.017231800896003416</v>
      </c>
      <c r="I73" s="258">
        <f t="shared" si="5"/>
        <v>0.033604131869382214</v>
      </c>
      <c r="J73" s="257"/>
      <c r="K73" s="257"/>
      <c r="L73" s="264"/>
    </row>
    <row r="74" spans="2:12" ht="12.75">
      <c r="B74" s="251">
        <v>85</v>
      </c>
      <c r="C74" s="260"/>
      <c r="D74" s="258"/>
      <c r="E74" s="258"/>
      <c r="F74" s="258"/>
      <c r="G74" s="258">
        <f t="shared" si="5"/>
        <v>0.0027332006652320993</v>
      </c>
      <c r="H74" s="258">
        <f t="shared" si="5"/>
        <v>0.015209851114910406</v>
      </c>
      <c r="I74" s="258">
        <f t="shared" si="5"/>
        <v>0.031507017459396165</v>
      </c>
      <c r="J74" s="257"/>
      <c r="K74" s="257"/>
      <c r="L74" s="264"/>
    </row>
    <row r="75" spans="2:12" ht="12.75">
      <c r="B75" s="251">
        <v>90</v>
      </c>
      <c r="C75" s="260"/>
      <c r="D75" s="258"/>
      <c r="E75" s="258"/>
      <c r="F75" s="258"/>
      <c r="G75" s="258">
        <f t="shared" si="5"/>
        <v>0.0007854514294579221</v>
      </c>
      <c r="H75" s="258">
        <f t="shared" si="5"/>
        <v>0.01320216434520896</v>
      </c>
      <c r="I75" s="258">
        <f t="shared" si="5"/>
        <v>0.02942481827954415</v>
      </c>
      <c r="J75" s="257"/>
      <c r="K75" s="257"/>
      <c r="L75" s="264"/>
    </row>
    <row r="76" spans="2:12" ht="12.75">
      <c r="B76" s="251">
        <v>95</v>
      </c>
      <c r="C76" s="260"/>
      <c r="D76" s="258"/>
      <c r="E76" s="258"/>
      <c r="F76" s="258"/>
      <c r="G76" s="276" t="s">
        <v>13</v>
      </c>
      <c r="H76" s="258">
        <f t="shared" si="5"/>
        <v>0.011208590198522361</v>
      </c>
      <c r="I76" s="258">
        <f t="shared" si="5"/>
        <v>0.027357375772109453</v>
      </c>
      <c r="J76" s="257"/>
      <c r="K76" s="257"/>
      <c r="L76" s="264"/>
    </row>
    <row r="77" spans="2:12" ht="13.5" thickBot="1">
      <c r="B77" s="252">
        <v>100</v>
      </c>
      <c r="C77" s="268"/>
      <c r="D77" s="269"/>
      <c r="E77" s="269"/>
      <c r="F77" s="269"/>
      <c r="G77" s="269"/>
      <c r="H77" s="258">
        <f t="shared" si="5"/>
        <v>0.009228980393317687</v>
      </c>
      <c r="I77" s="258">
        <f t="shared" si="5"/>
        <v>0.02530453361885611</v>
      </c>
      <c r="J77" s="266"/>
      <c r="K77" s="266"/>
      <c r="L77" s="267"/>
    </row>
    <row r="78" ht="13.5" thickTop="1"/>
  </sheetData>
  <sheetProtection/>
  <mergeCells count="3">
    <mergeCell ref="C5:L5"/>
    <mergeCell ref="C30:M30"/>
    <mergeCell ref="C55:L55"/>
  </mergeCells>
  <printOptions/>
  <pageMargins left="0.7" right="0.7" top="0.75" bottom="0.75" header="0.3" footer="0.3"/>
  <pageSetup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/>
  <dimension ref="A2:S25"/>
  <sheetViews>
    <sheetView showGridLines="0" zoomScalePageLayoutView="0" workbookViewId="0" topLeftCell="A1">
      <selection activeCell="A1" sqref="A1"/>
    </sheetView>
  </sheetViews>
  <sheetFormatPr defaultColWidth="11.421875" defaultRowHeight="15.75" customHeight="1"/>
  <cols>
    <col min="1" max="2" width="3.8515625" style="0" customWidth="1"/>
    <col min="3" max="19" width="9.8515625" style="0" customWidth="1"/>
  </cols>
  <sheetData>
    <row r="2" ht="15.75" customHeight="1" thickBot="1">
      <c r="S2" s="27" t="str">
        <f>'H = 0  m.a.s.l.'!O1</f>
        <v>Rev. cjc.17.05.2016</v>
      </c>
    </row>
    <row r="3" spans="3:19" ht="15.75" customHeight="1" thickBot="1" thickTop="1">
      <c r="C3" s="343" t="s">
        <v>202</v>
      </c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5"/>
    </row>
    <row r="4" spans="3:19" ht="15.75" customHeight="1" thickTop="1"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3"/>
    </row>
    <row r="5" spans="3:19" ht="15.75" customHeight="1">
      <c r="C5" s="124"/>
      <c r="D5" s="125" t="s">
        <v>127</v>
      </c>
      <c r="E5" s="126"/>
      <c r="F5" s="127" t="s">
        <v>136</v>
      </c>
      <c r="G5" s="128" t="s">
        <v>8</v>
      </c>
      <c r="H5" s="128"/>
      <c r="I5" s="126" t="s">
        <v>17</v>
      </c>
      <c r="J5" s="128"/>
      <c r="K5" s="127" t="s">
        <v>153</v>
      </c>
      <c r="L5" s="129" t="s">
        <v>154</v>
      </c>
      <c r="M5" s="128"/>
      <c r="N5" s="126" t="s">
        <v>72</v>
      </c>
      <c r="O5" s="126"/>
      <c r="P5" s="127" t="s">
        <v>155</v>
      </c>
      <c r="Q5" s="126" t="s">
        <v>77</v>
      </c>
      <c r="R5" s="151"/>
      <c r="S5" s="131"/>
    </row>
    <row r="6" spans="3:19" ht="15.75" customHeight="1">
      <c r="C6" s="124"/>
      <c r="D6" s="132" t="s">
        <v>16</v>
      </c>
      <c r="E6" s="133"/>
      <c r="F6" s="134" t="s">
        <v>156</v>
      </c>
      <c r="G6" s="135" t="s">
        <v>2</v>
      </c>
      <c r="H6" s="136"/>
      <c r="I6" s="133" t="s">
        <v>124</v>
      </c>
      <c r="J6" s="136"/>
      <c r="K6" s="137" t="s">
        <v>141</v>
      </c>
      <c r="L6" s="133" t="s">
        <v>128</v>
      </c>
      <c r="M6" s="136"/>
      <c r="N6" s="133" t="s">
        <v>123</v>
      </c>
      <c r="O6" s="133"/>
      <c r="P6" s="137" t="s">
        <v>157</v>
      </c>
      <c r="Q6" s="133" t="s">
        <v>129</v>
      </c>
      <c r="R6" s="154"/>
      <c r="S6" s="131"/>
    </row>
    <row r="7" spans="3:19" ht="15.75" customHeight="1">
      <c r="C7" s="124"/>
      <c r="D7" s="138" t="s">
        <v>131</v>
      </c>
      <c r="E7" s="139"/>
      <c r="F7" s="140" t="s">
        <v>158</v>
      </c>
      <c r="G7" s="141" t="s">
        <v>130</v>
      </c>
      <c r="H7" s="142"/>
      <c r="I7" s="139" t="s">
        <v>126</v>
      </c>
      <c r="J7" s="142"/>
      <c r="K7" s="143" t="s">
        <v>159</v>
      </c>
      <c r="L7" s="139" t="s">
        <v>132</v>
      </c>
      <c r="M7" s="142"/>
      <c r="N7" s="139" t="s">
        <v>133</v>
      </c>
      <c r="O7" s="139"/>
      <c r="P7" s="140" t="s">
        <v>160</v>
      </c>
      <c r="Q7" s="139" t="s">
        <v>77</v>
      </c>
      <c r="R7" s="161"/>
      <c r="S7" s="131"/>
    </row>
    <row r="8" spans="3:19" ht="15.75" customHeight="1">
      <c r="C8" s="124"/>
      <c r="D8" s="144"/>
      <c r="E8" s="144"/>
      <c r="F8" s="137"/>
      <c r="G8" s="145"/>
      <c r="H8" s="130"/>
      <c r="I8" s="130"/>
      <c r="J8" s="130"/>
      <c r="K8" s="130"/>
      <c r="L8" s="130"/>
      <c r="M8" s="133"/>
      <c r="N8" s="130"/>
      <c r="O8" s="146"/>
      <c r="P8" s="144"/>
      <c r="Q8" s="133"/>
      <c r="R8" s="147"/>
      <c r="S8" s="131"/>
    </row>
    <row r="9" spans="3:19" ht="15.75" customHeight="1">
      <c r="C9" s="124"/>
      <c r="D9" s="148" t="s">
        <v>161</v>
      </c>
      <c r="E9" s="149"/>
      <c r="F9" s="149"/>
      <c r="G9" s="149"/>
      <c r="H9" s="306" t="s">
        <v>225</v>
      </c>
      <c r="I9" s="150"/>
      <c r="J9" s="149"/>
      <c r="K9" s="149"/>
      <c r="L9" s="149"/>
      <c r="M9" s="126"/>
      <c r="N9" s="149"/>
      <c r="O9" s="149"/>
      <c r="P9" s="149"/>
      <c r="Q9" s="149"/>
      <c r="R9" s="151"/>
      <c r="S9" s="131"/>
    </row>
    <row r="10" spans="3:19" ht="15.75" customHeight="1">
      <c r="C10" s="124"/>
      <c r="D10" s="152" t="s">
        <v>162</v>
      </c>
      <c r="E10" s="153">
        <v>96</v>
      </c>
      <c r="F10" s="136" t="s">
        <v>8</v>
      </c>
      <c r="G10" s="130"/>
      <c r="H10" s="307" t="s">
        <v>203</v>
      </c>
      <c r="I10" s="130"/>
      <c r="J10" s="130"/>
      <c r="K10" s="130"/>
      <c r="L10" s="130"/>
      <c r="M10" s="133"/>
      <c r="N10" s="130"/>
      <c r="O10" s="130"/>
      <c r="P10" s="130"/>
      <c r="Q10" s="130"/>
      <c r="R10" s="154"/>
      <c r="S10" s="131"/>
    </row>
    <row r="11" spans="3:19" ht="15.75" customHeight="1">
      <c r="C11" s="124"/>
      <c r="D11" s="155" t="s">
        <v>163</v>
      </c>
      <c r="E11" s="153">
        <v>60</v>
      </c>
      <c r="F11" s="156" t="s">
        <v>2</v>
      </c>
      <c r="G11" s="156"/>
      <c r="H11" s="307" t="s">
        <v>204</v>
      </c>
      <c r="I11" s="130"/>
      <c r="J11" s="130"/>
      <c r="K11" s="130"/>
      <c r="L11" s="130"/>
      <c r="M11" s="133"/>
      <c r="N11" s="130"/>
      <c r="O11" s="130"/>
      <c r="P11" s="130"/>
      <c r="Q11" s="130"/>
      <c r="R11" s="154"/>
      <c r="S11" s="131"/>
    </row>
    <row r="12" spans="3:19" ht="15.75" customHeight="1">
      <c r="C12" s="124"/>
      <c r="D12" s="157" t="s">
        <v>164</v>
      </c>
      <c r="E12" s="158">
        <v>5300</v>
      </c>
      <c r="F12" s="141" t="s">
        <v>130</v>
      </c>
      <c r="G12" s="159"/>
      <c r="H12" s="308" t="s">
        <v>201</v>
      </c>
      <c r="I12" s="160"/>
      <c r="J12" s="160"/>
      <c r="K12" s="160"/>
      <c r="L12" s="160"/>
      <c r="M12" s="139"/>
      <c r="N12" s="160"/>
      <c r="O12" s="160"/>
      <c r="P12" s="160"/>
      <c r="Q12" s="160"/>
      <c r="R12" s="161"/>
      <c r="S12" s="131"/>
    </row>
    <row r="13" spans="3:19" ht="15.75" customHeight="1" thickBot="1">
      <c r="C13" s="162"/>
      <c r="D13" s="144"/>
      <c r="E13" s="137"/>
      <c r="F13" s="153"/>
      <c r="G13" s="145"/>
      <c r="H13" s="156"/>
      <c r="I13" s="130"/>
      <c r="J13" s="130"/>
      <c r="K13" s="130"/>
      <c r="L13" s="133"/>
      <c r="M13" s="130"/>
      <c r="N13" s="146"/>
      <c r="O13" s="144"/>
      <c r="P13" s="133"/>
      <c r="Q13" s="144"/>
      <c r="R13" s="147"/>
      <c r="S13" s="163"/>
    </row>
    <row r="14" spans="3:19" ht="15.75" customHeight="1" thickBot="1" thickTop="1">
      <c r="C14" s="162"/>
      <c r="D14" s="144"/>
      <c r="E14" s="346" t="s">
        <v>134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8"/>
    </row>
    <row r="15" spans="3:19" ht="15.75" customHeight="1" thickTop="1">
      <c r="C15" s="162"/>
      <c r="D15" s="144"/>
      <c r="E15" s="164"/>
      <c r="F15" s="165" t="s">
        <v>135</v>
      </c>
      <c r="G15" s="166"/>
      <c r="H15" s="165"/>
      <c r="I15" s="167" t="s">
        <v>165</v>
      </c>
      <c r="J15" s="165"/>
      <c r="K15" s="220"/>
      <c r="L15" s="167" t="s">
        <v>166</v>
      </c>
      <c r="M15" s="165"/>
      <c r="N15" s="220"/>
      <c r="O15" s="167" t="s">
        <v>167</v>
      </c>
      <c r="P15" s="221"/>
      <c r="Q15" s="165"/>
      <c r="R15" s="167" t="s">
        <v>168</v>
      </c>
      <c r="S15" s="166"/>
    </row>
    <row r="16" spans="3:19" ht="15.75" customHeight="1" thickBot="1">
      <c r="C16" s="162"/>
      <c r="D16" s="144"/>
      <c r="E16" s="168"/>
      <c r="F16" s="169" t="s">
        <v>169</v>
      </c>
      <c r="G16" s="170"/>
      <c r="H16" s="171"/>
      <c r="I16" s="171" t="s">
        <v>170</v>
      </c>
      <c r="J16" s="171"/>
      <c r="K16" s="172"/>
      <c r="L16" s="171" t="s">
        <v>199</v>
      </c>
      <c r="M16" s="171"/>
      <c r="N16" s="172"/>
      <c r="O16" s="169" t="s">
        <v>185</v>
      </c>
      <c r="P16" s="170"/>
      <c r="Q16" s="171"/>
      <c r="R16" s="169" t="s">
        <v>198</v>
      </c>
      <c r="S16" s="170"/>
    </row>
    <row r="17" spans="3:19" ht="15.75" customHeight="1" thickTop="1">
      <c r="C17" s="173" t="s">
        <v>136</v>
      </c>
      <c r="D17" s="174" t="s">
        <v>77</v>
      </c>
      <c r="E17" s="176" t="s">
        <v>136</v>
      </c>
      <c r="F17" s="224">
        <v>21</v>
      </c>
      <c r="G17" s="231" t="s">
        <v>8</v>
      </c>
      <c r="H17" s="176" t="s">
        <v>136</v>
      </c>
      <c r="I17" s="175">
        <f>F17</f>
        <v>21</v>
      </c>
      <c r="J17" s="234" t="s">
        <v>8</v>
      </c>
      <c r="K17" s="236" t="s">
        <v>136</v>
      </c>
      <c r="L17" s="225">
        <f>F17</f>
        <v>21</v>
      </c>
      <c r="M17" s="234" t="s">
        <v>8</v>
      </c>
      <c r="N17" s="236" t="s">
        <v>136</v>
      </c>
      <c r="O17" s="228">
        <f>Sicro_Dry_Bulb_Temperature_ent_x(O24,O20)</f>
        <v>20.999999999999996</v>
      </c>
      <c r="P17" s="243" t="s">
        <v>197</v>
      </c>
      <c r="Q17" s="240" t="s">
        <v>136</v>
      </c>
      <c r="R17" s="177">
        <f>F17</f>
        <v>21</v>
      </c>
      <c r="S17" s="231" t="s">
        <v>8</v>
      </c>
    </row>
    <row r="18" spans="1:19" ht="15.75" customHeight="1">
      <c r="A18" t="s">
        <v>13</v>
      </c>
      <c r="C18" s="178" t="s">
        <v>137</v>
      </c>
      <c r="D18" s="179" t="s">
        <v>2</v>
      </c>
      <c r="E18" s="186" t="s">
        <v>137</v>
      </c>
      <c r="F18" s="180">
        <v>31.45</v>
      </c>
      <c r="G18" s="232" t="s">
        <v>2</v>
      </c>
      <c r="H18" s="186" t="s">
        <v>137</v>
      </c>
      <c r="I18" s="219">
        <f>Sicro_Relative_Humidity_tdb_twb_H(I17,I25,I19)</f>
        <v>31.451772226306495</v>
      </c>
      <c r="J18" s="222" t="s">
        <v>176</v>
      </c>
      <c r="K18" s="183" t="s">
        <v>137</v>
      </c>
      <c r="L18" s="184">
        <f>Sicro_Relative_Humidity_tdb_x_H(L17,L20,L19)</f>
        <v>31.449999999999996</v>
      </c>
      <c r="M18" s="182" t="s">
        <v>184</v>
      </c>
      <c r="N18" s="183" t="s">
        <v>137</v>
      </c>
      <c r="O18" s="184">
        <f>Sicro_Relative_Humidity_ent_x_H(O24,O20,O19)</f>
        <v>31.449999999999996</v>
      </c>
      <c r="P18" s="188" t="s">
        <v>190</v>
      </c>
      <c r="Q18" s="186" t="s">
        <v>137</v>
      </c>
      <c r="R18" s="187">
        <f>Sicro_Relative_Humidity_tdb_ent_H(R17,R24,R19)</f>
        <v>31.449999999999996</v>
      </c>
      <c r="S18" s="188" t="s">
        <v>191</v>
      </c>
    </row>
    <row r="19" spans="3:19" ht="15.75" customHeight="1">
      <c r="C19" s="189" t="s">
        <v>138</v>
      </c>
      <c r="D19" s="179" t="s">
        <v>139</v>
      </c>
      <c r="E19" s="230" t="s">
        <v>138</v>
      </c>
      <c r="F19" s="190">
        <v>10</v>
      </c>
      <c r="G19" s="232" t="s">
        <v>9</v>
      </c>
      <c r="H19" s="230" t="s">
        <v>178</v>
      </c>
      <c r="I19" s="190">
        <f>F19</f>
        <v>10</v>
      </c>
      <c r="J19" s="235" t="s">
        <v>9</v>
      </c>
      <c r="K19" s="196" t="s">
        <v>178</v>
      </c>
      <c r="L19" s="191">
        <f>F19</f>
        <v>10</v>
      </c>
      <c r="M19" s="235" t="s">
        <v>9</v>
      </c>
      <c r="N19" s="196" t="s">
        <v>178</v>
      </c>
      <c r="O19" s="191">
        <f>F19</f>
        <v>10</v>
      </c>
      <c r="P19" s="232" t="s">
        <v>9</v>
      </c>
      <c r="Q19" s="241" t="s">
        <v>178</v>
      </c>
      <c r="R19" s="180">
        <f>F19</f>
        <v>10</v>
      </c>
      <c r="S19" s="232" t="s">
        <v>9</v>
      </c>
    </row>
    <row r="20" spans="3:19" ht="15.75" customHeight="1">
      <c r="C20" s="189" t="s">
        <v>18</v>
      </c>
      <c r="D20" s="179" t="s">
        <v>10</v>
      </c>
      <c r="E20" s="192" t="s">
        <v>18</v>
      </c>
      <c r="F20" s="237">
        <f>Sicro_Absolute_Humidity_tdb_f_H(F17,F18,F19)</f>
        <v>0.0048457387553828175</v>
      </c>
      <c r="G20" s="194" t="s">
        <v>140</v>
      </c>
      <c r="H20" s="230" t="s">
        <v>18</v>
      </c>
      <c r="I20" s="193">
        <f>Sicro_Absolute_Humidity_tdb_twb_H(I17,I25,I19)</f>
        <v>0.004846013943145607</v>
      </c>
      <c r="J20" s="222" t="s">
        <v>171</v>
      </c>
      <c r="K20" s="196" t="s">
        <v>18</v>
      </c>
      <c r="L20" s="195">
        <f>F20</f>
        <v>0.0048457387553828175</v>
      </c>
      <c r="M20" s="182" t="s">
        <v>10</v>
      </c>
      <c r="N20" s="196" t="s">
        <v>153</v>
      </c>
      <c r="O20" s="195">
        <f>F20</f>
        <v>0.0048457387553828175</v>
      </c>
      <c r="P20" s="185" t="s">
        <v>10</v>
      </c>
      <c r="Q20" s="230" t="s">
        <v>153</v>
      </c>
      <c r="R20" s="193">
        <f>Sicro_Absolute_Humidity_tdb_ent(R17,R24)</f>
        <v>0.0048457387553828175</v>
      </c>
      <c r="S20" s="229" t="s">
        <v>192</v>
      </c>
    </row>
    <row r="21" spans="3:19" ht="15.75" customHeight="1">
      <c r="C21" s="189" t="s">
        <v>141</v>
      </c>
      <c r="D21" s="179" t="s">
        <v>142</v>
      </c>
      <c r="E21" s="192" t="s">
        <v>141</v>
      </c>
      <c r="F21" s="197">
        <f>Sicro_Specific_volume_tdb_f_H(F17,F18,F19)</f>
        <v>0.8408200661455171</v>
      </c>
      <c r="G21" s="194" t="s">
        <v>143</v>
      </c>
      <c r="H21" s="230" t="s">
        <v>141</v>
      </c>
      <c r="I21" s="197">
        <f>Sicro_Specific_volume_tdb_twb_H(I17,I25,I19)</f>
        <v>0.840834522312458</v>
      </c>
      <c r="J21" s="222" t="s">
        <v>172</v>
      </c>
      <c r="K21" s="196" t="s">
        <v>141</v>
      </c>
      <c r="L21" s="198">
        <f>Sicro_Specific_Volume_tdb_x_H(L17,L20,L19)</f>
        <v>0.8408200661455171</v>
      </c>
      <c r="M21" s="182" t="s">
        <v>179</v>
      </c>
      <c r="N21" s="196" t="s">
        <v>141</v>
      </c>
      <c r="O21" s="199">
        <f>Sicro_Specific_Volume_ent_x_H(O24,O20,O19)</f>
        <v>0.8408200661455171</v>
      </c>
      <c r="P21" s="185" t="s">
        <v>186</v>
      </c>
      <c r="Q21" s="192" t="s">
        <v>141</v>
      </c>
      <c r="R21" s="200">
        <f>Sicro_Specific_Volume_tdb_ent_H(R17,R24,R19)</f>
        <v>0.8408200661455171</v>
      </c>
      <c r="S21" s="201" t="s">
        <v>193</v>
      </c>
    </row>
    <row r="22" spans="3:19" ht="15.75" customHeight="1">
      <c r="C22" s="178" t="s">
        <v>144</v>
      </c>
      <c r="D22" s="179" t="s">
        <v>145</v>
      </c>
      <c r="E22" s="181" t="s">
        <v>144</v>
      </c>
      <c r="F22" s="197">
        <f>Sicro_Density_tdb_f_H(F17,F18,F19)</f>
        <v>1.1950782090177645</v>
      </c>
      <c r="G22" s="185" t="s">
        <v>146</v>
      </c>
      <c r="H22" s="186" t="s">
        <v>144</v>
      </c>
      <c r="I22" s="197">
        <f>Sicro_Density_twb_tdb_H(I17,I25,I19)</f>
        <v>1.1950579897452644</v>
      </c>
      <c r="J22" s="182" t="s">
        <v>173</v>
      </c>
      <c r="K22" s="178" t="s">
        <v>144</v>
      </c>
      <c r="L22" s="199">
        <f>Sicro_Density_tdb_x_H(L17,L20,L19)</f>
        <v>1.1950782090177645</v>
      </c>
      <c r="M22" s="182" t="s">
        <v>180</v>
      </c>
      <c r="N22" s="183" t="s">
        <v>144</v>
      </c>
      <c r="O22" s="199">
        <f>Sicro_Density_ent_x_H(O24,O20,O19)</f>
        <v>1.1950782090177645</v>
      </c>
      <c r="P22" s="185" t="s">
        <v>187</v>
      </c>
      <c r="Q22" s="181" t="s">
        <v>144</v>
      </c>
      <c r="R22" s="202">
        <f>Sicro_Density_tdb_ent_H(R17,R24,R19)</f>
        <v>1.1950782090177645</v>
      </c>
      <c r="S22" s="201" t="s">
        <v>194</v>
      </c>
    </row>
    <row r="23" spans="3:19" ht="15.75" customHeight="1">
      <c r="C23" s="189" t="s">
        <v>147</v>
      </c>
      <c r="D23" s="179" t="s">
        <v>77</v>
      </c>
      <c r="E23" s="192" t="s">
        <v>147</v>
      </c>
      <c r="F23" s="203">
        <f>Sicro_Dew_Point_tdb_f_H(F17,F18,F19)</f>
        <v>3.4377183003142315</v>
      </c>
      <c r="G23" s="185" t="s">
        <v>148</v>
      </c>
      <c r="H23" s="230" t="s">
        <v>147</v>
      </c>
      <c r="I23" s="204">
        <f>Sicro_Dew_Point_tdb_twb_H(I17,I25,I19)</f>
        <v>3.4384903424977877</v>
      </c>
      <c r="J23" s="182" t="s">
        <v>174</v>
      </c>
      <c r="K23" s="189" t="s">
        <v>147</v>
      </c>
      <c r="L23" s="205">
        <f>Sicro_Dew_Point_x_H(L20,L19)</f>
        <v>3.437718416011454</v>
      </c>
      <c r="M23" s="182" t="s">
        <v>181</v>
      </c>
      <c r="N23" s="196" t="s">
        <v>147</v>
      </c>
      <c r="O23" s="205">
        <f>Sicro_Dew_Point_x_H(O20,O19)</f>
        <v>3.437718416011454</v>
      </c>
      <c r="P23" s="201" t="s">
        <v>188</v>
      </c>
      <c r="Q23" s="192" t="s">
        <v>147</v>
      </c>
      <c r="R23" s="203">
        <f>Sicro_Dew_Point_tdb_ent_H(R17,R24,R19)</f>
        <v>3.437718416011454</v>
      </c>
      <c r="S23" s="201" t="s">
        <v>195</v>
      </c>
    </row>
    <row r="24" spans="3:19" ht="15.75" customHeight="1">
      <c r="C24" s="206" t="s">
        <v>152</v>
      </c>
      <c r="D24" s="179" t="s">
        <v>105</v>
      </c>
      <c r="E24" s="207" t="s">
        <v>152</v>
      </c>
      <c r="F24" s="208">
        <f>Sicro_Enthalpy_tdb_f_H(F17,F18,F19)</f>
        <v>33.30287035473521</v>
      </c>
      <c r="G24" s="185" t="s">
        <v>149</v>
      </c>
      <c r="H24" s="233" t="s">
        <v>152</v>
      </c>
      <c r="I24" s="187">
        <f>Sicro_Enthalpy_tdb_twb_H(I17,I25,I19)</f>
        <v>33.3035690303221</v>
      </c>
      <c r="J24" s="182" t="s">
        <v>175</v>
      </c>
      <c r="K24" s="206" t="s">
        <v>152</v>
      </c>
      <c r="L24" s="205">
        <f>Sicro_Enthalpy_tdb_x_H(L17,L20,L19)</f>
        <v>33.30287035473521</v>
      </c>
      <c r="M24" s="182" t="s">
        <v>182</v>
      </c>
      <c r="N24" s="239" t="s">
        <v>152</v>
      </c>
      <c r="O24" s="209">
        <f>F24</f>
        <v>33.30287035473521</v>
      </c>
      <c r="P24" s="244" t="s">
        <v>105</v>
      </c>
      <c r="Q24" s="242" t="s">
        <v>152</v>
      </c>
      <c r="R24" s="210">
        <f>F24</f>
        <v>33.30287035473521</v>
      </c>
      <c r="S24" s="238" t="s">
        <v>200</v>
      </c>
    </row>
    <row r="25" spans="3:19" ht="15.75" customHeight="1" thickBot="1">
      <c r="C25" s="211" t="s">
        <v>150</v>
      </c>
      <c r="D25" s="212" t="s">
        <v>77</v>
      </c>
      <c r="E25" s="213" t="s">
        <v>150</v>
      </c>
      <c r="F25" s="214">
        <f>Sicro_Wet_Bulb_Temperature_tdb_f_H(F17,F18,F19)</f>
        <v>11.7734375</v>
      </c>
      <c r="G25" s="215" t="s">
        <v>151</v>
      </c>
      <c r="H25" s="213" t="s">
        <v>177</v>
      </c>
      <c r="I25" s="227">
        <f>F25</f>
        <v>11.7734375</v>
      </c>
      <c r="J25" s="223" t="s">
        <v>77</v>
      </c>
      <c r="K25" s="226" t="s">
        <v>150</v>
      </c>
      <c r="L25" s="216">
        <f>Sicro_Wet_Bulb_temperature_tdb_x_H(L17,L20,L19)</f>
        <v>11.7734375</v>
      </c>
      <c r="M25" s="223" t="s">
        <v>183</v>
      </c>
      <c r="N25" s="226" t="s">
        <v>150</v>
      </c>
      <c r="O25" s="216">
        <f>Sicro_Wet_Bulb_Temperature_ent_x_H(O24,O20,O19)</f>
        <v>11.7734375</v>
      </c>
      <c r="P25" s="245" t="s">
        <v>189</v>
      </c>
      <c r="Q25" s="213" t="s">
        <v>150</v>
      </c>
      <c r="R25" s="217">
        <f>Sicro_Wet_Bulb_Temperature_tdb_ent_H(R17,R24,R19)</f>
        <v>11.7734375</v>
      </c>
      <c r="S25" s="218" t="s">
        <v>196</v>
      </c>
    </row>
    <row r="26" ht="15.75" customHeight="1" thickTop="1"/>
  </sheetData>
  <sheetProtection/>
  <mergeCells count="2">
    <mergeCell ref="C3:S3"/>
    <mergeCell ref="E14:S14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/>
  <dimension ref="C3:M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57421875" style="0" customWidth="1"/>
    <col min="3" max="3" width="17.57421875" style="0" customWidth="1"/>
    <col min="4" max="4" width="11.421875" style="0" customWidth="1"/>
    <col min="5" max="5" width="11.8515625" style="0" bestFit="1" customWidth="1"/>
  </cols>
  <sheetData>
    <row r="3" ht="14.25">
      <c r="C3" s="288" t="s">
        <v>209</v>
      </c>
    </row>
    <row r="4" spans="9:11" ht="12.75">
      <c r="I4" s="1"/>
      <c r="J4" s="1"/>
      <c r="K4" s="1"/>
    </row>
    <row r="5" spans="9:13" ht="12.75">
      <c r="I5" s="29" t="s">
        <v>5</v>
      </c>
      <c r="J5" t="s">
        <v>210</v>
      </c>
      <c r="M5" s="289" t="s">
        <v>13</v>
      </c>
    </row>
    <row r="6" spans="3:11" ht="13.5" thickBot="1">
      <c r="C6" s="1" t="s">
        <v>211</v>
      </c>
      <c r="D6" s="3"/>
      <c r="E6" s="3"/>
      <c r="F6" s="1"/>
      <c r="I6" s="1"/>
      <c r="J6" s="1"/>
      <c r="K6" s="1"/>
    </row>
    <row r="7" spans="3:11" ht="20.25" thickTop="1">
      <c r="C7" s="290" t="s">
        <v>212</v>
      </c>
      <c r="D7" s="3" t="s">
        <v>213</v>
      </c>
      <c r="E7" s="328">
        <v>37</v>
      </c>
      <c r="F7" s="1" t="s">
        <v>77</v>
      </c>
      <c r="I7" s="291" t="s">
        <v>213</v>
      </c>
      <c r="J7" s="292">
        <f>E7</f>
        <v>37</v>
      </c>
      <c r="K7" s="23" t="s">
        <v>77</v>
      </c>
    </row>
    <row r="8" spans="3:11" ht="19.5">
      <c r="C8" s="290" t="s">
        <v>16</v>
      </c>
      <c r="D8" s="3" t="s">
        <v>214</v>
      </c>
      <c r="E8" s="328">
        <v>50</v>
      </c>
      <c r="F8" s="1" t="s">
        <v>2</v>
      </c>
      <c r="I8" s="293" t="s">
        <v>215</v>
      </c>
      <c r="J8" s="3">
        <f>E14</f>
        <v>25</v>
      </c>
      <c r="K8" s="24" t="s">
        <v>77</v>
      </c>
    </row>
    <row r="9" spans="4:11" ht="19.5">
      <c r="D9" s="29" t="s">
        <v>3</v>
      </c>
      <c r="E9" s="328">
        <v>0</v>
      </c>
      <c r="F9" t="s">
        <v>130</v>
      </c>
      <c r="I9" s="293" t="s">
        <v>216</v>
      </c>
      <c r="J9" s="294">
        <f>E11</f>
        <v>0.01989451268454199</v>
      </c>
      <c r="K9" s="295" t="s">
        <v>10</v>
      </c>
    </row>
    <row r="10" spans="3:11" ht="19.5">
      <c r="C10" s="290"/>
      <c r="D10" s="3"/>
      <c r="E10" s="3"/>
      <c r="F10" s="1"/>
      <c r="I10" s="293" t="s">
        <v>217</v>
      </c>
      <c r="J10" s="294">
        <f>E18</f>
        <v>0.009881644411161778</v>
      </c>
      <c r="K10" s="295" t="s">
        <v>10</v>
      </c>
    </row>
    <row r="11" spans="3:11" ht="19.5">
      <c r="C11" s="1"/>
      <c r="D11" s="3" t="s">
        <v>216</v>
      </c>
      <c r="E11" s="329">
        <f>Sicro_Absolute_Humidity_tdb_f_H(E7,E8,E9)</f>
        <v>0.01989451268454199</v>
      </c>
      <c r="F11" s="30" t="s">
        <v>10</v>
      </c>
      <c r="I11" s="18"/>
      <c r="J11" s="1"/>
      <c r="K11" s="24"/>
    </row>
    <row r="12" spans="3:11" ht="12.75">
      <c r="C12" s="1"/>
      <c r="D12" s="3"/>
      <c r="E12" s="3"/>
      <c r="F12" s="1"/>
      <c r="I12" s="302" t="s">
        <v>218</v>
      </c>
      <c r="J12" s="303" t="s">
        <v>153</v>
      </c>
      <c r="K12" s="24"/>
    </row>
    <row r="13" spans="3:11" ht="12.75">
      <c r="C13" s="1" t="s">
        <v>219</v>
      </c>
      <c r="D13" s="3"/>
      <c r="E13" s="3"/>
      <c r="F13" s="1"/>
      <c r="I13" s="293" t="s">
        <v>77</v>
      </c>
      <c r="J13" s="296" t="s">
        <v>10</v>
      </c>
      <c r="K13" s="24"/>
    </row>
    <row r="14" spans="3:11" ht="19.5">
      <c r="C14" s="290" t="s">
        <v>212</v>
      </c>
      <c r="D14" s="3" t="s">
        <v>215</v>
      </c>
      <c r="E14" s="328">
        <v>25</v>
      </c>
      <c r="F14" s="1" t="s">
        <v>77</v>
      </c>
      <c r="G14" s="297"/>
      <c r="I14" s="293">
        <v>25</v>
      </c>
      <c r="J14" s="294">
        <f>$J$9+(I14-$J$7)*($J$10-$J$9)/($J$8-$E$7)</f>
        <v>0.009881644411161778</v>
      </c>
      <c r="K14" s="24"/>
    </row>
    <row r="15" spans="3:11" ht="19.5">
      <c r="C15" s="290" t="s">
        <v>16</v>
      </c>
      <c r="D15" s="3" t="s">
        <v>220</v>
      </c>
      <c r="E15" s="328">
        <v>50</v>
      </c>
      <c r="F15" s="1" t="s">
        <v>2</v>
      </c>
      <c r="I15" s="293">
        <v>26</v>
      </c>
      <c r="J15" s="294">
        <f>$J$9+(I15-$J$7)*($J$10-$J$9)/($J$8-$E$7)</f>
        <v>0.01071605010061013</v>
      </c>
      <c r="K15" s="24"/>
    </row>
    <row r="16" spans="4:11" ht="12.75">
      <c r="D16" s="29" t="s">
        <v>3</v>
      </c>
      <c r="E16" s="328">
        <v>0</v>
      </c>
      <c r="F16" t="s">
        <v>130</v>
      </c>
      <c r="I16" s="293">
        <v>27</v>
      </c>
      <c r="J16" s="294">
        <f aca="true" t="shared" si="0" ref="J16:J26">$J$9+(I16-$J$7)*($J$10-$J$9)/($J$8-$E$7)</f>
        <v>0.01155045579005848</v>
      </c>
      <c r="K16" s="24"/>
    </row>
    <row r="17" spans="3:11" ht="12.75">
      <c r="C17" s="290"/>
      <c r="D17" s="3"/>
      <c r="E17" s="3"/>
      <c r="F17" s="1"/>
      <c r="G17" t="s">
        <v>13</v>
      </c>
      <c r="H17" t="s">
        <v>13</v>
      </c>
      <c r="I17" s="293">
        <v>28</v>
      </c>
      <c r="J17" s="294">
        <f t="shared" si="0"/>
        <v>0.01238486147950683</v>
      </c>
      <c r="K17" s="24"/>
    </row>
    <row r="18" spans="4:11" ht="19.5">
      <c r="D18" s="3" t="s">
        <v>217</v>
      </c>
      <c r="E18" s="329">
        <f>Sicro_Absolute_Humidity_tdb_f_H(E14,E15,E16)</f>
        <v>0.009881644411161778</v>
      </c>
      <c r="F18" s="30" t="s">
        <v>10</v>
      </c>
      <c r="I18" s="293">
        <v>29</v>
      </c>
      <c r="J18" s="294">
        <f t="shared" si="0"/>
        <v>0.013219267168955183</v>
      </c>
      <c r="K18" s="24"/>
    </row>
    <row r="19" spans="9:11" ht="12.75">
      <c r="I19" s="293">
        <v>30</v>
      </c>
      <c r="J19" s="294">
        <f t="shared" si="0"/>
        <v>0.014053672858403532</v>
      </c>
      <c r="K19" s="24"/>
    </row>
    <row r="20" spans="9:11" ht="12.75">
      <c r="I20" s="293">
        <v>31</v>
      </c>
      <c r="J20" s="294">
        <f t="shared" si="0"/>
        <v>0.014888078547851884</v>
      </c>
      <c r="K20" s="24"/>
    </row>
    <row r="21" spans="9:11" ht="12.75">
      <c r="I21" s="293">
        <v>32</v>
      </c>
      <c r="J21" s="294">
        <f t="shared" si="0"/>
        <v>0.015722484237300233</v>
      </c>
      <c r="K21" s="298"/>
    </row>
    <row r="22" spans="9:11" ht="12.75">
      <c r="I22" s="293">
        <v>33</v>
      </c>
      <c r="J22" s="294">
        <f t="shared" si="0"/>
        <v>0.016556889926748586</v>
      </c>
      <c r="K22" s="298"/>
    </row>
    <row r="23" spans="9:11" ht="12.75">
      <c r="I23" s="293">
        <v>34</v>
      </c>
      <c r="J23" s="294">
        <f t="shared" si="0"/>
        <v>0.017391295616196935</v>
      </c>
      <c r="K23" s="298"/>
    </row>
    <row r="24" spans="9:11" ht="12.75">
      <c r="I24" s="293">
        <v>35</v>
      </c>
      <c r="J24" s="294">
        <f t="shared" si="0"/>
        <v>0.018225701305645287</v>
      </c>
      <c r="K24" s="298"/>
    </row>
    <row r="25" spans="9:11" ht="12.75">
      <c r="I25" s="293">
        <v>36</v>
      </c>
      <c r="J25" s="294">
        <f t="shared" si="0"/>
        <v>0.019060106995093636</v>
      </c>
      <c r="K25" s="298"/>
    </row>
    <row r="26" spans="3:11" ht="13.5" thickBot="1">
      <c r="C26" s="12" t="s">
        <v>221</v>
      </c>
      <c r="I26" s="299">
        <v>37</v>
      </c>
      <c r="J26" s="300">
        <f t="shared" si="0"/>
        <v>0.01989451268454199</v>
      </c>
      <c r="K26" s="301"/>
    </row>
    <row r="27" spans="3:11" ht="13.5" thickTop="1">
      <c r="C27" s="12" t="s">
        <v>228</v>
      </c>
      <c r="I27" s="1"/>
      <c r="J27" s="3"/>
      <c r="K27" s="3"/>
    </row>
    <row r="28" spans="3:11" ht="12.75">
      <c r="C28" s="12" t="s">
        <v>222</v>
      </c>
      <c r="J28" s="29"/>
      <c r="K28" s="29"/>
    </row>
    <row r="29" spans="3:11" ht="12.75">
      <c r="C29" s="12" t="s">
        <v>223</v>
      </c>
      <c r="J29" s="29"/>
      <c r="K29" s="29"/>
    </row>
    <row r="30" spans="4:5" ht="12.75">
      <c r="D30" s="29"/>
      <c r="E30" s="29"/>
    </row>
    <row r="31" spans="3:5" ht="12.75">
      <c r="C31" s="12" t="s">
        <v>229</v>
      </c>
      <c r="D31" s="29"/>
      <c r="E31" s="29"/>
    </row>
    <row r="32" spans="3:5" ht="12.75">
      <c r="C32" s="12" t="s">
        <v>13</v>
      </c>
      <c r="D32" s="29"/>
      <c r="E32" s="29"/>
    </row>
    <row r="33" spans="4:5" ht="12.75">
      <c r="D33" s="29"/>
      <c r="E33" s="29"/>
    </row>
    <row r="34" spans="4:5" ht="12.75">
      <c r="D34" s="29"/>
      <c r="E34" s="29"/>
    </row>
  </sheetData>
  <sheetProtection/>
  <printOptions/>
  <pageMargins left="0.7" right="0.7" top="0.75" bottom="0.75" header="0.3" footer="0.3"/>
  <pageSetup orientation="portrait" paperSize="9"/>
  <drawing r:id="rId4"/>
  <legacyDrawing r:id="rId3"/>
  <oleObjects>
    <oleObject progId="Equation.3" dvAspect="DVASPECT_ICON" shapeId="2021012" r:id="rId1"/>
    <oleObject progId="Equation.3" shapeId="202101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Skavanaugh</dc:creator>
  <cp:keywords/>
  <dc:description/>
  <cp:lastModifiedBy>Windows User</cp:lastModifiedBy>
  <cp:lastPrinted>2005-09-08T12:53:15Z</cp:lastPrinted>
  <dcterms:created xsi:type="dcterms:W3CDTF">2003-09-23T19:14:25Z</dcterms:created>
  <dcterms:modified xsi:type="dcterms:W3CDTF">2017-10-21T20:01:08Z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-1215038926</vt:i4>
  </property>
  <property fmtid="{D5CDD505-2E9C-101B-9397-08002B2CF9AE}" pid="3" name="_EmailSubject">
    <vt:lpwstr>Program for steve</vt:lpwstr>
  </property>
  <property fmtid="{D5CDD505-2E9C-101B-9397-08002B2CF9AE}" pid="4" name="_AuthorEmail">
    <vt:lpwstr>Skavanaugh@coe.eng.ua.edu</vt:lpwstr>
  </property>
  <property fmtid="{D5CDD505-2E9C-101B-9397-08002B2CF9AE}" pid="5" name="_AuthorEmailDisplayName">
    <vt:lpwstr>Steve Kavanaugh</vt:lpwstr>
  </property>
  <property fmtid="{D5CDD505-2E9C-101B-9397-08002B2CF9AE}" pid="6" name="_ReviewingToolsShownOnce">
    <vt:lpwstr/>
  </property>
</Properties>
</file>